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12" activeTab="2"/>
  </bookViews>
  <sheets>
    <sheet name=" Аб №1" sheetId="1" r:id="rId1"/>
    <sheet name=" Аб №2" sheetId="2" r:id="rId2"/>
    <sheet name=" Аб №3" sheetId="3" r:id="rId3"/>
  </sheets>
  <definedNames>
    <definedName name="_xlnm.Print_Area" localSheetId="0">' Аб №1'!$A$1:$P$87</definedName>
  </definedNames>
  <calcPr fullCalcOnLoad="1"/>
</workbook>
</file>

<file path=xl/sharedStrings.xml><?xml version="1.0" encoding="utf-8"?>
<sst xmlns="http://schemas.openxmlformats.org/spreadsheetml/2006/main" count="989" uniqueCount="328">
  <si>
    <t>Сумма</t>
  </si>
  <si>
    <t>Ед. изм.</t>
  </si>
  <si>
    <t>шт.</t>
  </si>
  <si>
    <t>Примечание</t>
  </si>
  <si>
    <t>Итого</t>
  </si>
  <si>
    <t xml:space="preserve">ЗАЯВКА </t>
  </si>
  <si>
    <t>№ п/п</t>
  </si>
  <si>
    <t>Наименование оборудования (наименование работ)</t>
  </si>
  <si>
    <t>Номер по каталагу, чертежу (тех. характеристики)</t>
  </si>
  <si>
    <t>Кол-во машин.</t>
  </si>
  <si>
    <t>Кол-во на 1ед.</t>
  </si>
  <si>
    <t xml:space="preserve">Цена за 1 ед. </t>
  </si>
  <si>
    <t>14896991A</t>
  </si>
  <si>
    <t>Фильтр воздушный в сборе</t>
  </si>
  <si>
    <t>Фильтр влагоотделителя</t>
  </si>
  <si>
    <t>Фильтр гидравлического масла</t>
  </si>
  <si>
    <t>Кол-во в год</t>
  </si>
  <si>
    <t xml:space="preserve">Кол-во </t>
  </si>
  <si>
    <t>1 квартал</t>
  </si>
  <si>
    <t>2 квартал</t>
  </si>
  <si>
    <t>3 квартал</t>
  </si>
  <si>
    <t>4 квартал</t>
  </si>
  <si>
    <t>Неснижаемый запас на складе</t>
  </si>
  <si>
    <t>Необходимые фильтра</t>
  </si>
  <si>
    <t>Автосамосвал БелАЗ 73131</t>
  </si>
  <si>
    <t>Фильтр масляный ДВС (LF-670)</t>
  </si>
  <si>
    <t>Фильтр масляный ДВС (LF-777)</t>
  </si>
  <si>
    <t>Элемент фильтрующий воздущный (Основной)</t>
  </si>
  <si>
    <t>B4305MK</t>
  </si>
  <si>
    <t>Элемент фильтрующий воздущный (Предохранительный)</t>
  </si>
  <si>
    <t>B4305MK-01</t>
  </si>
  <si>
    <t>Фильтр топливный  FS  1006</t>
  </si>
  <si>
    <r>
      <t xml:space="preserve">Фильтр водяной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WF2076</t>
    </r>
  </si>
  <si>
    <t>Элемент фильтрующий (сапун)</t>
  </si>
  <si>
    <t>DIFA 4347MK</t>
  </si>
  <si>
    <t>Элемент фильтрующий (гидравлический фильтр напорной линии рулевого управления)</t>
  </si>
  <si>
    <t>M5402MK</t>
  </si>
  <si>
    <t>Элемент фильтрующий (гидробак)</t>
  </si>
  <si>
    <t>M5409MK</t>
  </si>
  <si>
    <t>Автосамосвал БелАЗ 73135</t>
  </si>
  <si>
    <t>Фильтр топливный  FS  1212</t>
  </si>
  <si>
    <t>FS  1212</t>
  </si>
  <si>
    <t>Автосамосвал БелАЗ 75473</t>
  </si>
  <si>
    <t>238 Н-1109080</t>
  </si>
  <si>
    <t>840-110510</t>
  </si>
  <si>
    <t>201-1117040-А</t>
  </si>
  <si>
    <t>240-1017040-АЗ</t>
  </si>
  <si>
    <t>631В-1-19 УХЛ 2</t>
  </si>
  <si>
    <t>7548-1704450</t>
  </si>
  <si>
    <t>7548-1704360-10</t>
  </si>
  <si>
    <t>Автосамосвал БелАЗ 7540В</t>
  </si>
  <si>
    <t>VG 61000070005</t>
  </si>
  <si>
    <t>VG 1560080011</t>
  </si>
  <si>
    <t>VG 1560080016</t>
  </si>
  <si>
    <t>Фильтр воздушный (Основной)</t>
  </si>
  <si>
    <t>WG 9725190102</t>
  </si>
  <si>
    <t>Фильтр воздушный (маленький)</t>
  </si>
  <si>
    <t>WG 9725190103</t>
  </si>
  <si>
    <t>Элемент филтрующий масленный ДВС</t>
  </si>
  <si>
    <t>Фильтр топливный грубой очистки PL-420</t>
  </si>
  <si>
    <t>Фильтр топливный тонкой очистки WK 962/7</t>
  </si>
  <si>
    <t>Фильтр масленный ДВС  JX 0818</t>
  </si>
  <si>
    <t>Фильтр топливный грубый очистки</t>
  </si>
  <si>
    <t>Фильтр топливный тонкий очистки</t>
  </si>
  <si>
    <t>Фильтр сапун Hengst 08AGL</t>
  </si>
  <si>
    <t>Т250W</t>
  </si>
  <si>
    <t>Автосамосвал          HOWO Sinotruk ZZ5707S3840AJ</t>
  </si>
  <si>
    <t>Фильтр масленный   ДВС</t>
  </si>
  <si>
    <t xml:space="preserve">Элемент фильтр топливный грубый очиски </t>
  </si>
  <si>
    <t xml:space="preserve">Элемент фильтр топливный тонкий очиски </t>
  </si>
  <si>
    <t xml:space="preserve">Элемент фильтрующий воздушный </t>
  </si>
  <si>
    <t>Элемент фильтрующий КПП (тонкий очистки)</t>
  </si>
  <si>
    <t>631В-1-19 УХЛ2</t>
  </si>
  <si>
    <t xml:space="preserve">SCT SH 4040P </t>
  </si>
  <si>
    <t>51.12503-0061</t>
  </si>
  <si>
    <t>81.12503-0085</t>
  </si>
  <si>
    <t>81.08405-0021</t>
  </si>
  <si>
    <t xml:space="preserve"> Автосамосвал  MAN TGS  40.400</t>
  </si>
  <si>
    <t xml:space="preserve"> Автосамосвал  MAN TGS 33.360</t>
  </si>
  <si>
    <t>TGS  40.400</t>
  </si>
  <si>
    <t xml:space="preserve">Фильтр воздушный </t>
  </si>
  <si>
    <t>7405-1012040</t>
  </si>
  <si>
    <t>740.11-1105010</t>
  </si>
  <si>
    <t>740.1117010</t>
  </si>
  <si>
    <t>740.1109560-02</t>
  </si>
  <si>
    <t>Фильтр воздухоосушителя</t>
  </si>
  <si>
    <t>82.52102-0013</t>
  </si>
  <si>
    <t>Фильтр сменный "DIFA 4701M"</t>
  </si>
  <si>
    <t>ТУ ВУ 500218629.026-2010</t>
  </si>
  <si>
    <t>Регулятор давления с адсорбером 8043.35.12.010-50</t>
  </si>
  <si>
    <t>ТУ РБ 100185185.044-2001</t>
  </si>
  <si>
    <t>Влагомаслоотделитель 8175.35.12.100</t>
  </si>
  <si>
    <t>ТУ ВУ 100185185.195-2010</t>
  </si>
  <si>
    <t>"Утверждаю"</t>
  </si>
  <si>
    <t>Начальник автобаза №1</t>
  </si>
  <si>
    <t>Аббасов Ф.</t>
  </si>
  <si>
    <t>Начальник колонна №1</t>
  </si>
  <si>
    <t>Эрназаров И.</t>
  </si>
  <si>
    <t>Начальник колонна №3</t>
  </si>
  <si>
    <t>Планируемые затраты, сум</t>
  </si>
  <si>
    <t>"____"____________ 2021г</t>
  </si>
  <si>
    <t>на приобретение фильтрующих элементов по  АО "Узбекуголь" филиал "АТТ" на 2022 год.</t>
  </si>
  <si>
    <t>Абдурахмонов Б</t>
  </si>
  <si>
    <t>Зам начальник по тех час</t>
  </si>
  <si>
    <t>Раимов А.</t>
  </si>
  <si>
    <t>Начальник ПТО</t>
  </si>
  <si>
    <t>Назиров А.С.</t>
  </si>
  <si>
    <t>_________ Кандахаров Р.Ш.</t>
  </si>
  <si>
    <t>и.о. Главный инженер</t>
  </si>
  <si>
    <t>На приобретение фильтрующих элементов по автобазе №2  филиал "АТТ" АО "Узбекуголь"  на 2022 год.</t>
  </si>
  <si>
    <t>Бульдозер                 LIEBHERR PR-754</t>
  </si>
  <si>
    <t>Фильтр маслоотделителя</t>
  </si>
  <si>
    <t xml:space="preserve">Фильтр гидравлики </t>
  </si>
  <si>
    <t>Воздушный фильтр кабины</t>
  </si>
  <si>
    <t>Прокладка клапанной крышки</t>
  </si>
  <si>
    <t>Ремень генератора</t>
  </si>
  <si>
    <t>Бульдозер Четра                 T-35</t>
  </si>
  <si>
    <t xml:space="preserve">Фильтр топливный </t>
  </si>
  <si>
    <t>Т6307.1P</t>
  </si>
  <si>
    <t>840.1012039-12</t>
  </si>
  <si>
    <t>4605-342 СП     46-05-342-20 СП</t>
  </si>
  <si>
    <t>Фильтр трансмиссии</t>
  </si>
  <si>
    <t>2001-15-25 СП</t>
  </si>
  <si>
    <t>2501-15-25 СП</t>
  </si>
  <si>
    <t>Бульдозер Четра             T-15, Т-20</t>
  </si>
  <si>
    <t>Фильтр топливный  FS 1212</t>
  </si>
  <si>
    <t>201-1105538</t>
  </si>
  <si>
    <t>8401012040-12</t>
  </si>
  <si>
    <t>Бульдозер SHANTUI</t>
  </si>
  <si>
    <t>FS 1212</t>
  </si>
  <si>
    <t>LF 670</t>
  </si>
  <si>
    <t>LF 777</t>
  </si>
  <si>
    <t>Фильтр воздушный наружный</t>
  </si>
  <si>
    <t>6128-81-7320</t>
  </si>
  <si>
    <t>Фильтр воздушный внутренный</t>
  </si>
  <si>
    <t>6127-81-7412</t>
  </si>
  <si>
    <t>Фильтр влагоделитель</t>
  </si>
  <si>
    <t>WF 2076</t>
  </si>
  <si>
    <t>175-49-11580</t>
  </si>
  <si>
    <t>175-49-11222</t>
  </si>
  <si>
    <t>Бульдозер ZOOMLION ZD-320</t>
  </si>
  <si>
    <t>Фильтр топливный FS 1212</t>
  </si>
  <si>
    <t>Фильтр масленный ДВС</t>
  </si>
  <si>
    <t>TY-220.49.19.7</t>
  </si>
  <si>
    <t>T-220.60.1.17.2</t>
  </si>
  <si>
    <t>Экскаватор ХЕ-250</t>
  </si>
  <si>
    <t>VG 1540080030</t>
  </si>
  <si>
    <t>VG 1540080032</t>
  </si>
  <si>
    <t>AI 3052 VG 1540070005</t>
  </si>
  <si>
    <t>WS 0233380   AI 3025</t>
  </si>
  <si>
    <t>AI 3143</t>
  </si>
  <si>
    <t>AI-3162</t>
  </si>
  <si>
    <t>AI-3161</t>
  </si>
  <si>
    <t>Виброкаток                 SR20 MP</t>
  </si>
  <si>
    <t>C 3908615</t>
  </si>
  <si>
    <t>C 3931063</t>
  </si>
  <si>
    <t>Фильтр топливоводоотделитель</t>
  </si>
  <si>
    <t>С 3930942</t>
  </si>
  <si>
    <t>263-60-03000</t>
  </si>
  <si>
    <t>263-7601000</t>
  </si>
  <si>
    <t>Фильтроэлемент вибрационного насоса</t>
  </si>
  <si>
    <t>9700810(SAUER)</t>
  </si>
  <si>
    <t>263-65-02000</t>
  </si>
  <si>
    <t>Колёсный бульдозер К-702 БКУ</t>
  </si>
  <si>
    <t>Фильтр топливный</t>
  </si>
  <si>
    <t>WK 962/7</t>
  </si>
  <si>
    <t>Автопогрузчик DOOSAN DL-550</t>
  </si>
  <si>
    <t>400405-00092</t>
  </si>
  <si>
    <t>К1006529</t>
  </si>
  <si>
    <t>400504-00146</t>
  </si>
  <si>
    <t>Филтр топливной бак</t>
  </si>
  <si>
    <t>400504-00045</t>
  </si>
  <si>
    <t>Фильтр сапун</t>
  </si>
  <si>
    <t>К1029257</t>
  </si>
  <si>
    <t xml:space="preserve">Фильтр воздушный внутренный </t>
  </si>
  <si>
    <t>400504-00110</t>
  </si>
  <si>
    <t xml:space="preserve">Фильтр воздушный наружный </t>
  </si>
  <si>
    <t>400504-00111</t>
  </si>
  <si>
    <t>2474-9016А</t>
  </si>
  <si>
    <t>400504-00034</t>
  </si>
  <si>
    <t>Фильтр масленный   КПП(внут)</t>
  </si>
  <si>
    <t>К9002058</t>
  </si>
  <si>
    <t>Фильтр масленный   КПП(наруж)</t>
  </si>
  <si>
    <t>К1029612</t>
  </si>
  <si>
    <t>Экскаватора  DOOSAN DX 140W</t>
  </si>
  <si>
    <t>65.05510-5028А</t>
  </si>
  <si>
    <t>65.12503-5016В</t>
  </si>
  <si>
    <t>Элемент фильтр</t>
  </si>
  <si>
    <t>474-00009</t>
  </si>
  <si>
    <t>Фильтр кабины</t>
  </si>
  <si>
    <t>К1002210</t>
  </si>
  <si>
    <t>474-00039</t>
  </si>
  <si>
    <t>474-00040</t>
  </si>
  <si>
    <t>2471-1154</t>
  </si>
  <si>
    <t>474-00055</t>
  </si>
  <si>
    <t>Экскаватора  DOOSAN DX 140 LC</t>
  </si>
  <si>
    <t>65.05510-5032А</t>
  </si>
  <si>
    <t>65.12503-5026</t>
  </si>
  <si>
    <t>474-00046</t>
  </si>
  <si>
    <t>Экскаватора   DOOSAN DX 225 LСA</t>
  </si>
  <si>
    <t>Автопогрузчик ZL-50</t>
  </si>
  <si>
    <t>Фильтр КПП</t>
  </si>
  <si>
    <t>Фильтр топливный тонкой очистки</t>
  </si>
  <si>
    <t>Фильтр топливный грубой очистки</t>
  </si>
  <si>
    <t>Фильтр масленный  ДВС 0818</t>
  </si>
  <si>
    <t>Автопогрузчик DRESSTA</t>
  </si>
  <si>
    <t>5580 (5488)</t>
  </si>
  <si>
    <t>Фильтр масленный  ДВС 9009</t>
  </si>
  <si>
    <t>Фильтр трансмиссии  (КПП)</t>
  </si>
  <si>
    <t>Фильтр воздушный</t>
  </si>
  <si>
    <t>867-01-0425</t>
  </si>
  <si>
    <t>Фильтр гидравлический</t>
  </si>
  <si>
    <t xml:space="preserve">          867-01-0282</t>
  </si>
  <si>
    <t>Автогрейдер ДЗ-98</t>
  </si>
  <si>
    <t>Фильтр масляный ДВС</t>
  </si>
  <si>
    <t>840-1012040-12</t>
  </si>
  <si>
    <t>ДЗ-98 3210002</t>
  </si>
  <si>
    <t>У.491.0335</t>
  </si>
  <si>
    <t>Автокран MAN CLA 26.280</t>
  </si>
  <si>
    <t xml:space="preserve">Фильтр масленный   </t>
  </si>
  <si>
    <t>FT-83057</t>
  </si>
  <si>
    <t>81.083.040.065</t>
  </si>
  <si>
    <t xml:space="preserve">Автокран XCMGQY30 </t>
  </si>
  <si>
    <t>D 638-002-04А</t>
  </si>
  <si>
    <t>Фильтр пневмосистемы</t>
  </si>
  <si>
    <t>Фильтр гидравлического масло</t>
  </si>
  <si>
    <t>Н 1348</t>
  </si>
  <si>
    <t>AF26320 М</t>
  </si>
  <si>
    <t>А081030</t>
  </si>
  <si>
    <t>Автокран КрАЗ 65101-КТА-16.01</t>
  </si>
  <si>
    <t>Фильтр масляный  ДВС</t>
  </si>
  <si>
    <t xml:space="preserve">Фильтр воздущный </t>
  </si>
  <si>
    <t>6437-1109080                                            6437-1109080-10</t>
  </si>
  <si>
    <t>Автокран КАМАЗ 43118 КС 55724</t>
  </si>
  <si>
    <t>Фильтр масляный тонкий очистки</t>
  </si>
  <si>
    <t>ЭФМ 703, 101740-20</t>
  </si>
  <si>
    <t>Фильтр масляный грубой очистки</t>
  </si>
  <si>
    <t>PL-420</t>
  </si>
  <si>
    <t>DS 7532</t>
  </si>
  <si>
    <t>Фильтр гидробак</t>
  </si>
  <si>
    <t>EBPO 2</t>
  </si>
  <si>
    <t>HFA 578 (HP 3179)</t>
  </si>
  <si>
    <t xml:space="preserve"> ISUZU FVR 33 GLD</t>
  </si>
  <si>
    <t>CS1517M/023518</t>
  </si>
  <si>
    <t>Фильтр воздушный внутренний</t>
  </si>
  <si>
    <t xml:space="preserve"> Бензавоз  MAN TGМ 18.240</t>
  </si>
  <si>
    <t>P550309</t>
  </si>
  <si>
    <t>Бензавоз НЕФАЗ КАМАЗ 43118</t>
  </si>
  <si>
    <t xml:space="preserve"> КАРА Вилочный CPCD100-W45</t>
  </si>
  <si>
    <t>CPCD100-W45</t>
  </si>
  <si>
    <t xml:space="preserve">Фильтр масляный  </t>
  </si>
  <si>
    <t>Пожарная мащина JDF528OCXFPM120Z</t>
  </si>
  <si>
    <t xml:space="preserve">  JX 0818</t>
  </si>
  <si>
    <t xml:space="preserve">Фильтр топливный грубой очистки </t>
  </si>
  <si>
    <t xml:space="preserve">Фильтр топливный тонкой очистки </t>
  </si>
  <si>
    <t>Трактор ТТЗ-80</t>
  </si>
  <si>
    <t>240-1109015-А-02</t>
  </si>
  <si>
    <t>240-1117030</t>
  </si>
  <si>
    <t>1012005-009</t>
  </si>
  <si>
    <t>Трактор МТЗ-80</t>
  </si>
  <si>
    <t>Всего</t>
  </si>
  <si>
    <t>На приобретение фильтрующих элементов по  автобазе № 3  филиала "АТТ" АО "Узбекуголь" на 2022 год.</t>
  </si>
  <si>
    <t>Планируемые затраты, тенге</t>
  </si>
  <si>
    <t xml:space="preserve">МАN 13.240 </t>
  </si>
  <si>
    <t>HU951</t>
  </si>
  <si>
    <t>ST6005</t>
  </si>
  <si>
    <t>E422K PD98</t>
  </si>
  <si>
    <t>81.08405.0022</t>
  </si>
  <si>
    <t>Фильтр салона</t>
  </si>
  <si>
    <t>81.61910.0018</t>
  </si>
  <si>
    <t>Фильтр осущителя воздуха</t>
  </si>
  <si>
    <t>Man TGS 26,400</t>
  </si>
  <si>
    <t>Фильтр топливный сепаратор</t>
  </si>
  <si>
    <t>PRELINE600</t>
  </si>
  <si>
    <t>Isuzu NP 26,37</t>
  </si>
  <si>
    <t>8-971482-700</t>
  </si>
  <si>
    <t>8-97062294-0</t>
  </si>
  <si>
    <t>Икарус 256</t>
  </si>
  <si>
    <t>FT-22983</t>
  </si>
  <si>
    <t>250И-1117040</t>
  </si>
  <si>
    <t>250И-1109080</t>
  </si>
  <si>
    <t xml:space="preserve"> Isuzu NQR 82L</t>
  </si>
  <si>
    <t>isuzu saz nqr 71 pl</t>
  </si>
  <si>
    <t xml:space="preserve">Зил 4502,131 </t>
  </si>
  <si>
    <t>130-1017010</t>
  </si>
  <si>
    <t>150В-1105010</t>
  </si>
  <si>
    <t>431410-1109010-10</t>
  </si>
  <si>
    <t xml:space="preserve">КамАЗ 5320,4310 </t>
  </si>
  <si>
    <t xml:space="preserve">Маз 500,53371 </t>
  </si>
  <si>
    <t>201-1105540</t>
  </si>
  <si>
    <t>201-1117040</t>
  </si>
  <si>
    <t>4303 М</t>
  </si>
  <si>
    <t xml:space="preserve">Урал 4991В2 </t>
  </si>
  <si>
    <t>650.1117039</t>
  </si>
  <si>
    <t xml:space="preserve">КрАз 65055 </t>
  </si>
  <si>
    <t>6437-1109080</t>
  </si>
  <si>
    <t>ГАЗ 66</t>
  </si>
  <si>
    <t>шт</t>
  </si>
  <si>
    <t>3307-1105010</t>
  </si>
  <si>
    <t>3307-1109010</t>
  </si>
  <si>
    <t>ГАЗ 5312,3307</t>
  </si>
  <si>
    <t>Газ 52</t>
  </si>
  <si>
    <t>52-04-1017010</t>
  </si>
  <si>
    <t>52-08-1109010</t>
  </si>
  <si>
    <t>Уаз 315196-035,390945-360</t>
  </si>
  <si>
    <t>406-1012005-11</t>
  </si>
  <si>
    <t>3160-1109080-12</t>
  </si>
  <si>
    <t>Уаз 315148-095</t>
  </si>
  <si>
    <t>Ласетти</t>
  </si>
  <si>
    <t>HP 0227</t>
  </si>
  <si>
    <t xml:space="preserve">Каптива </t>
  </si>
  <si>
    <t>Волга 3102,31105</t>
  </si>
  <si>
    <t>Cobalt</t>
  </si>
  <si>
    <t>Nexia</t>
  </si>
  <si>
    <t>Матиз</t>
  </si>
  <si>
    <t>96570765, MS-4003</t>
  </si>
  <si>
    <t>WA 6185</t>
  </si>
  <si>
    <t>29-12 319 0005</t>
  </si>
  <si>
    <t>Тисо</t>
  </si>
  <si>
    <t>WF 8133</t>
  </si>
  <si>
    <t>HP 0225</t>
  </si>
  <si>
    <t>Нива</t>
  </si>
  <si>
    <t>MS-4049</t>
  </si>
  <si>
    <t>c22117</t>
  </si>
  <si>
    <t>WK 512</t>
  </si>
  <si>
    <t>Дамас</t>
  </si>
  <si>
    <t>HP 0023</t>
  </si>
  <si>
    <t>EA-7254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</si>
</sst>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₸_-;\-* #,##0\ _₸_-;_-* &quot;-&quot;\ _₸_-;_-@_-"/>
    <numFmt numFmtId="175" formatCode="_-* #,##0.00\ _₸_-;\-* #,##0.00\ _₸_-;_-* &quot;-&quot;??\ _₸_-;_-@_-"/>
    <numFmt numFmtId="176" formatCode="_(* #,##0.00_);_(* \(#,##0.00\);_(* &quot;-&quot;??_);_(@_)"/>
    <numFmt numFmtId="177" formatCode="_(* #,##0_);_(* \(#,##0\);_(* &quot;-&quot;??_);_(@_)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\ &quot;₽&quot;"/>
    <numFmt numFmtId="184" formatCode="0.0000"/>
    <numFmt numFmtId="185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2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4" fontId="8" fillId="33" borderId="10" xfId="53" applyNumberFormat="1" applyFont="1" applyFill="1" applyBorder="1" applyAlignment="1">
      <alignment horizontal="center" vertical="center" wrapText="1"/>
      <protection/>
    </xf>
    <xf numFmtId="1" fontId="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8" fillId="0" borderId="10" xfId="53" applyFont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4" fontId="2" fillId="33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0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87"/>
  <sheetViews>
    <sheetView view="pageBreakPreview" zoomScale="70" zoomScaleNormal="70" zoomScaleSheetLayoutView="70" zoomScalePageLayoutView="0" workbookViewId="0" topLeftCell="A40">
      <selection activeCell="C97" sqref="C97"/>
    </sheetView>
  </sheetViews>
  <sheetFormatPr defaultColWidth="9.140625" defaultRowHeight="12.75"/>
  <cols>
    <col min="1" max="1" width="5.28125" style="11" customWidth="1"/>
    <col min="2" max="2" width="18.00390625" style="11" customWidth="1"/>
    <col min="3" max="3" width="39.140625" style="35" customWidth="1"/>
    <col min="4" max="4" width="25.57421875" style="10" customWidth="1"/>
    <col min="5" max="5" width="7.140625" style="11" customWidth="1"/>
    <col min="6" max="6" width="8.421875" style="11" customWidth="1"/>
    <col min="7" max="7" width="7.7109375" style="11" customWidth="1"/>
    <col min="8" max="8" width="8.7109375" style="11" customWidth="1"/>
    <col min="9" max="12" width="8.8515625" style="10" bestFit="1" customWidth="1"/>
    <col min="13" max="13" width="10.28125" style="10" customWidth="1"/>
    <col min="14" max="14" width="9.7109375" style="10" customWidth="1"/>
    <col min="15" max="15" width="15.140625" style="10" customWidth="1"/>
    <col min="16" max="16" width="16.7109375" style="11" customWidth="1"/>
    <col min="17" max="16384" width="9.140625" style="11" customWidth="1"/>
  </cols>
  <sheetData>
    <row r="1" spans="1:16" ht="18.75">
      <c r="A1" s="22"/>
      <c r="B1" s="20"/>
      <c r="C1" s="34"/>
      <c r="D1" s="8"/>
      <c r="E1" s="9"/>
      <c r="F1" s="9"/>
      <c r="G1" s="9"/>
      <c r="N1" s="104" t="s">
        <v>93</v>
      </c>
      <c r="O1" s="104"/>
      <c r="P1" s="104"/>
    </row>
    <row r="2" spans="1:16" ht="18.75">
      <c r="A2" s="102"/>
      <c r="B2" s="102"/>
      <c r="E2" s="9"/>
      <c r="F2" s="9"/>
      <c r="G2" s="9"/>
      <c r="N2" s="100" t="s">
        <v>108</v>
      </c>
      <c r="O2" s="100"/>
      <c r="P2" s="100"/>
    </row>
    <row r="3" spans="1:16" ht="18.75">
      <c r="A3" s="102"/>
      <c r="B3" s="102"/>
      <c r="E3" s="9"/>
      <c r="F3" s="9"/>
      <c r="G3" s="9"/>
      <c r="N3" s="100" t="s">
        <v>107</v>
      </c>
      <c r="O3" s="100"/>
      <c r="P3" s="100"/>
    </row>
    <row r="4" spans="1:16" ht="18.75">
      <c r="A4" s="102"/>
      <c r="B4" s="102"/>
      <c r="E4" s="9"/>
      <c r="F4" s="9"/>
      <c r="G4" s="9"/>
      <c r="N4" s="42"/>
      <c r="O4" s="43"/>
      <c r="P4" s="41" t="s">
        <v>100</v>
      </c>
    </row>
    <row r="5" spans="1:16" ht="18.75">
      <c r="A5" s="101" t="s">
        <v>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18.75">
      <c r="A6" s="101" t="s">
        <v>101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ht="12.75" customHeight="1">
      <c r="A7" s="99" t="s">
        <v>6</v>
      </c>
      <c r="B7" s="99" t="s">
        <v>7</v>
      </c>
      <c r="C7" s="105" t="s">
        <v>23</v>
      </c>
      <c r="D7" s="107" t="s">
        <v>8</v>
      </c>
      <c r="E7" s="99" t="s">
        <v>1</v>
      </c>
      <c r="F7" s="99" t="s">
        <v>9</v>
      </c>
      <c r="G7" s="99" t="s">
        <v>10</v>
      </c>
      <c r="H7" s="99" t="s">
        <v>17</v>
      </c>
      <c r="I7" s="99" t="s">
        <v>16</v>
      </c>
      <c r="J7" s="99"/>
      <c r="K7" s="99"/>
      <c r="L7" s="99"/>
      <c r="M7" s="99" t="s">
        <v>22</v>
      </c>
      <c r="N7" s="99" t="s">
        <v>99</v>
      </c>
      <c r="O7" s="99"/>
      <c r="P7" s="103" t="s">
        <v>3</v>
      </c>
    </row>
    <row r="8" spans="1:16" ht="25.5">
      <c r="A8" s="99"/>
      <c r="B8" s="99"/>
      <c r="C8" s="106"/>
      <c r="D8" s="107"/>
      <c r="E8" s="99"/>
      <c r="F8" s="99"/>
      <c r="G8" s="99"/>
      <c r="H8" s="99"/>
      <c r="I8" s="13" t="s">
        <v>18</v>
      </c>
      <c r="J8" s="13" t="s">
        <v>19</v>
      </c>
      <c r="K8" s="13" t="s">
        <v>20</v>
      </c>
      <c r="L8" s="13" t="s">
        <v>21</v>
      </c>
      <c r="M8" s="99"/>
      <c r="N8" s="18" t="s">
        <v>11</v>
      </c>
      <c r="O8" s="18" t="s">
        <v>0</v>
      </c>
      <c r="P8" s="103"/>
    </row>
    <row r="9" spans="1:16" ht="12.75">
      <c r="A9" s="18">
        <v>1</v>
      </c>
      <c r="B9" s="18">
        <v>2</v>
      </c>
      <c r="C9" s="19">
        <v>3</v>
      </c>
      <c r="D9" s="19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5">
        <v>16</v>
      </c>
    </row>
    <row r="10" spans="1:17" ht="12.75" customHeight="1">
      <c r="A10" s="18">
        <v>1</v>
      </c>
      <c r="B10" s="99" t="s">
        <v>24</v>
      </c>
      <c r="C10" s="36" t="s">
        <v>25</v>
      </c>
      <c r="D10" s="19">
        <v>3310169</v>
      </c>
      <c r="E10" s="2" t="s">
        <v>2</v>
      </c>
      <c r="F10" s="18">
        <v>15</v>
      </c>
      <c r="G10" s="18">
        <v>5</v>
      </c>
      <c r="H10" s="18">
        <f>6000/250*F10*G10</f>
        <v>1800</v>
      </c>
      <c r="I10" s="18">
        <f aca="true" t="shared" si="0" ref="I10:I15">+H10/4</f>
        <v>450</v>
      </c>
      <c r="J10" s="18">
        <f aca="true" t="shared" si="1" ref="J10:J15">+H10/4</f>
        <v>450</v>
      </c>
      <c r="K10" s="18">
        <f aca="true" t="shared" si="2" ref="K10:K15">+H10/4</f>
        <v>450</v>
      </c>
      <c r="L10" s="18">
        <f aca="true" t="shared" si="3" ref="L10:L15">+H10/4</f>
        <v>450</v>
      </c>
      <c r="M10" s="4">
        <f aca="true" t="shared" si="4" ref="M10:M20">G10*F10</f>
        <v>75</v>
      </c>
      <c r="N10" s="3"/>
      <c r="O10" s="12"/>
      <c r="P10" s="5"/>
      <c r="Q10" s="14"/>
    </row>
    <row r="11" spans="1:16" ht="12.75">
      <c r="A11" s="18">
        <v>2</v>
      </c>
      <c r="B11" s="99"/>
      <c r="C11" s="36" t="s">
        <v>26</v>
      </c>
      <c r="D11" s="19">
        <v>3313283</v>
      </c>
      <c r="E11" s="2" t="s">
        <v>2</v>
      </c>
      <c r="F11" s="18">
        <v>15</v>
      </c>
      <c r="G11" s="18">
        <v>2</v>
      </c>
      <c r="H11" s="18">
        <f>6000/250*F11*G11</f>
        <v>720</v>
      </c>
      <c r="I11" s="18">
        <f t="shared" si="0"/>
        <v>180</v>
      </c>
      <c r="J11" s="18">
        <f t="shared" si="1"/>
        <v>180</v>
      </c>
      <c r="K11" s="18">
        <f t="shared" si="2"/>
        <v>180</v>
      </c>
      <c r="L11" s="18">
        <f t="shared" si="3"/>
        <v>180</v>
      </c>
      <c r="M11" s="4">
        <f t="shared" si="4"/>
        <v>30</v>
      </c>
      <c r="N11" s="3"/>
      <c r="O11" s="12"/>
      <c r="P11" s="5"/>
    </row>
    <row r="12" spans="1:16" ht="12.75">
      <c r="A12" s="18">
        <v>3</v>
      </c>
      <c r="B12" s="99"/>
      <c r="C12" s="37" t="s">
        <v>31</v>
      </c>
      <c r="D12" s="2">
        <v>3313304</v>
      </c>
      <c r="E12" s="2" t="s">
        <v>2</v>
      </c>
      <c r="F12" s="18">
        <v>15</v>
      </c>
      <c r="G12" s="18">
        <v>2</v>
      </c>
      <c r="H12" s="18">
        <f>6000/250*F12*G12</f>
        <v>720</v>
      </c>
      <c r="I12" s="18">
        <f t="shared" si="0"/>
        <v>180</v>
      </c>
      <c r="J12" s="18">
        <f t="shared" si="1"/>
        <v>180</v>
      </c>
      <c r="K12" s="18">
        <f t="shared" si="2"/>
        <v>180</v>
      </c>
      <c r="L12" s="18">
        <f t="shared" si="3"/>
        <v>180</v>
      </c>
      <c r="M12" s="4">
        <f t="shared" si="4"/>
        <v>30</v>
      </c>
      <c r="N12" s="3"/>
      <c r="O12" s="12"/>
      <c r="P12" s="5"/>
    </row>
    <row r="13" spans="1:16" ht="25.5">
      <c r="A13" s="18">
        <v>4</v>
      </c>
      <c r="B13" s="99"/>
      <c r="C13" s="36" t="s">
        <v>27</v>
      </c>
      <c r="D13" s="19" t="s">
        <v>28</v>
      </c>
      <c r="E13" s="2" t="s">
        <v>2</v>
      </c>
      <c r="F13" s="18">
        <v>15</v>
      </c>
      <c r="G13" s="18">
        <v>2</v>
      </c>
      <c r="H13" s="18">
        <f>6000/500*F13*G13</f>
        <v>360</v>
      </c>
      <c r="I13" s="18">
        <f t="shared" si="0"/>
        <v>90</v>
      </c>
      <c r="J13" s="18">
        <f t="shared" si="1"/>
        <v>90</v>
      </c>
      <c r="K13" s="18">
        <f t="shared" si="2"/>
        <v>90</v>
      </c>
      <c r="L13" s="18">
        <f t="shared" si="3"/>
        <v>90</v>
      </c>
      <c r="M13" s="4">
        <f t="shared" si="4"/>
        <v>30</v>
      </c>
      <c r="N13" s="3"/>
      <c r="O13" s="12"/>
      <c r="P13" s="5"/>
    </row>
    <row r="14" spans="1:16" ht="25.5">
      <c r="A14" s="18">
        <v>5</v>
      </c>
      <c r="B14" s="99"/>
      <c r="C14" s="36" t="s">
        <v>29</v>
      </c>
      <c r="D14" s="19" t="s">
        <v>30</v>
      </c>
      <c r="E14" s="2" t="s">
        <v>2</v>
      </c>
      <c r="F14" s="18">
        <v>15</v>
      </c>
      <c r="G14" s="18">
        <v>2</v>
      </c>
      <c r="H14" s="18">
        <f>6000/500*F14*G14</f>
        <v>360</v>
      </c>
      <c r="I14" s="18">
        <f t="shared" si="0"/>
        <v>90</v>
      </c>
      <c r="J14" s="18">
        <f t="shared" si="1"/>
        <v>90</v>
      </c>
      <c r="K14" s="18">
        <f t="shared" si="2"/>
        <v>90</v>
      </c>
      <c r="L14" s="18">
        <f t="shared" si="3"/>
        <v>90</v>
      </c>
      <c r="M14" s="4">
        <f t="shared" si="4"/>
        <v>30</v>
      </c>
      <c r="N14" s="3"/>
      <c r="O14" s="12"/>
      <c r="P14" s="5"/>
    </row>
    <row r="15" spans="1:16" ht="12.75">
      <c r="A15" s="18">
        <v>6</v>
      </c>
      <c r="B15" s="99"/>
      <c r="C15" s="36" t="s">
        <v>32</v>
      </c>
      <c r="D15" s="19">
        <v>3315115</v>
      </c>
      <c r="E15" s="2" t="s">
        <v>2</v>
      </c>
      <c r="F15" s="18">
        <v>15</v>
      </c>
      <c r="G15" s="18">
        <v>4</v>
      </c>
      <c r="H15" s="18">
        <f>6000/500*F15*G15</f>
        <v>720</v>
      </c>
      <c r="I15" s="18">
        <f t="shared" si="0"/>
        <v>180</v>
      </c>
      <c r="J15" s="18">
        <f t="shared" si="1"/>
        <v>180</v>
      </c>
      <c r="K15" s="18">
        <f t="shared" si="2"/>
        <v>180</v>
      </c>
      <c r="L15" s="18">
        <f t="shared" si="3"/>
        <v>180</v>
      </c>
      <c r="M15" s="4">
        <f t="shared" si="4"/>
        <v>60</v>
      </c>
      <c r="N15" s="3"/>
      <c r="O15" s="12"/>
      <c r="P15" s="5"/>
    </row>
    <row r="16" spans="1:16" ht="12.75">
      <c r="A16" s="18">
        <v>7</v>
      </c>
      <c r="B16" s="99"/>
      <c r="C16" s="36" t="s">
        <v>33</v>
      </c>
      <c r="D16" s="19" t="s">
        <v>34</v>
      </c>
      <c r="E16" s="2" t="s">
        <v>2</v>
      </c>
      <c r="F16" s="18">
        <v>15</v>
      </c>
      <c r="G16" s="18">
        <v>3</v>
      </c>
      <c r="H16" s="18">
        <f>6000/500*F16*G16</f>
        <v>540</v>
      </c>
      <c r="I16" s="18">
        <v>68</v>
      </c>
      <c r="J16" s="18">
        <v>68</v>
      </c>
      <c r="K16" s="18">
        <v>68</v>
      </c>
      <c r="L16" s="18">
        <v>66</v>
      </c>
      <c r="M16" s="4">
        <f t="shared" si="4"/>
        <v>45</v>
      </c>
      <c r="N16" s="3"/>
      <c r="O16" s="12"/>
      <c r="P16" s="5"/>
    </row>
    <row r="17" spans="1:16" ht="29.25" customHeight="1">
      <c r="A17" s="18">
        <v>8</v>
      </c>
      <c r="B17" s="99"/>
      <c r="C17" s="36" t="s">
        <v>35</v>
      </c>
      <c r="D17" s="19" t="s">
        <v>36</v>
      </c>
      <c r="E17" s="2" t="s">
        <v>2</v>
      </c>
      <c r="F17" s="18">
        <v>15</v>
      </c>
      <c r="G17" s="18">
        <v>1</v>
      </c>
      <c r="H17" s="18">
        <f>6000/1000*F17*G17</f>
        <v>90</v>
      </c>
      <c r="I17" s="18">
        <v>22</v>
      </c>
      <c r="J17" s="18">
        <v>22</v>
      </c>
      <c r="K17" s="18">
        <v>22</v>
      </c>
      <c r="L17" s="18">
        <v>24</v>
      </c>
      <c r="M17" s="4">
        <f t="shared" si="4"/>
        <v>15</v>
      </c>
      <c r="N17" s="3"/>
      <c r="O17" s="12"/>
      <c r="P17" s="5"/>
    </row>
    <row r="18" spans="1:16" ht="12.75">
      <c r="A18" s="18">
        <v>9</v>
      </c>
      <c r="B18" s="99"/>
      <c r="C18" s="37" t="s">
        <v>37</v>
      </c>
      <c r="D18" s="19" t="s">
        <v>38</v>
      </c>
      <c r="E18" s="2" t="s">
        <v>2</v>
      </c>
      <c r="F18" s="18">
        <v>15</v>
      </c>
      <c r="G18" s="18">
        <v>1</v>
      </c>
      <c r="H18" s="18">
        <f>6000/5000*F18*G18</f>
        <v>18</v>
      </c>
      <c r="I18" s="18">
        <v>5</v>
      </c>
      <c r="J18" s="18">
        <v>5</v>
      </c>
      <c r="K18" s="18">
        <v>4</v>
      </c>
      <c r="L18" s="18">
        <v>4</v>
      </c>
      <c r="M18" s="4">
        <f t="shared" si="4"/>
        <v>15</v>
      </c>
      <c r="N18" s="3"/>
      <c r="O18" s="12"/>
      <c r="P18" s="5"/>
    </row>
    <row r="19" spans="1:16" ht="25.5">
      <c r="A19" s="18">
        <v>10</v>
      </c>
      <c r="B19" s="99"/>
      <c r="C19" s="38" t="s">
        <v>89</v>
      </c>
      <c r="D19" s="1" t="s">
        <v>90</v>
      </c>
      <c r="E19" s="2" t="s">
        <v>2</v>
      </c>
      <c r="F19" s="18">
        <v>15</v>
      </c>
      <c r="G19" s="18">
        <v>1</v>
      </c>
      <c r="H19" s="18">
        <f>6000/3000*F19*G19</f>
        <v>30</v>
      </c>
      <c r="I19" s="18">
        <v>8</v>
      </c>
      <c r="J19" s="18">
        <v>8</v>
      </c>
      <c r="K19" s="18">
        <v>8</v>
      </c>
      <c r="L19" s="18">
        <v>6</v>
      </c>
      <c r="M19" s="4">
        <f t="shared" si="4"/>
        <v>15</v>
      </c>
      <c r="N19" s="3"/>
      <c r="O19" s="12"/>
      <c r="P19" s="5"/>
    </row>
    <row r="20" spans="1:16" ht="12.75">
      <c r="A20" s="18">
        <v>11</v>
      </c>
      <c r="B20" s="99"/>
      <c r="C20" s="38" t="s">
        <v>91</v>
      </c>
      <c r="D20" s="1" t="s">
        <v>92</v>
      </c>
      <c r="E20" s="2" t="s">
        <v>2</v>
      </c>
      <c r="F20" s="18">
        <v>15</v>
      </c>
      <c r="G20" s="18">
        <v>1</v>
      </c>
      <c r="H20" s="18">
        <f>6000/3000*F20*G20</f>
        <v>30</v>
      </c>
      <c r="I20" s="18">
        <v>8</v>
      </c>
      <c r="J20" s="18">
        <v>8</v>
      </c>
      <c r="K20" s="18">
        <v>8</v>
      </c>
      <c r="L20" s="18">
        <v>6</v>
      </c>
      <c r="M20" s="4">
        <f t="shared" si="4"/>
        <v>15</v>
      </c>
      <c r="N20" s="3"/>
      <c r="O20" s="12"/>
      <c r="P20" s="5"/>
    </row>
    <row r="21" spans="1:16" ht="12.75">
      <c r="A21" s="18">
        <v>12</v>
      </c>
      <c r="B21" s="99"/>
      <c r="C21" s="37" t="s">
        <v>87</v>
      </c>
      <c r="D21" s="1" t="s">
        <v>88</v>
      </c>
      <c r="E21" s="2" t="s">
        <v>2</v>
      </c>
      <c r="F21" s="18">
        <v>15</v>
      </c>
      <c r="G21" s="18">
        <v>2</v>
      </c>
      <c r="H21" s="18">
        <f>6000/3000*F21*G21</f>
        <v>60</v>
      </c>
      <c r="I21" s="18">
        <v>5</v>
      </c>
      <c r="J21" s="18">
        <v>5</v>
      </c>
      <c r="K21" s="18">
        <v>4</v>
      </c>
      <c r="L21" s="18">
        <v>4</v>
      </c>
      <c r="M21" s="4">
        <f>G21*F21</f>
        <v>30</v>
      </c>
      <c r="N21" s="3"/>
      <c r="O21" s="12"/>
      <c r="P21" s="5"/>
    </row>
    <row r="22" spans="1:16" s="15" customFormat="1" ht="12.75">
      <c r="A22" s="23"/>
      <c r="B22" s="23"/>
      <c r="C22" s="39"/>
      <c r="D22" s="17"/>
      <c r="E22" s="23"/>
      <c r="F22" s="23"/>
      <c r="G22" s="23"/>
      <c r="H22" s="23"/>
      <c r="I22" s="24"/>
      <c r="J22" s="24"/>
      <c r="K22" s="24"/>
      <c r="L22" s="24"/>
      <c r="M22" s="24"/>
      <c r="N22" s="17"/>
      <c r="O22" s="25"/>
      <c r="P22" s="23"/>
    </row>
    <row r="23" spans="1:16" ht="12.75" customHeight="1">
      <c r="A23" s="18">
        <v>1</v>
      </c>
      <c r="B23" s="108" t="s">
        <v>39</v>
      </c>
      <c r="C23" s="36" t="s">
        <v>25</v>
      </c>
      <c r="D23" s="19">
        <v>3310169</v>
      </c>
      <c r="E23" s="2" t="s">
        <v>2</v>
      </c>
      <c r="F23" s="18">
        <v>8</v>
      </c>
      <c r="G23" s="18">
        <v>4</v>
      </c>
      <c r="H23" s="18">
        <f>6000/250*F23*G23</f>
        <v>768</v>
      </c>
      <c r="I23" s="18">
        <f aca="true" t="shared" si="5" ref="I23:I28">+H23/4</f>
        <v>192</v>
      </c>
      <c r="J23" s="18">
        <f aca="true" t="shared" si="6" ref="J23:J28">+H23/4</f>
        <v>192</v>
      </c>
      <c r="K23" s="18">
        <f aca="true" t="shared" si="7" ref="K23:K28">+H23/4</f>
        <v>192</v>
      </c>
      <c r="L23" s="18">
        <f aca="true" t="shared" si="8" ref="L23:L28">+H23/4</f>
        <v>192</v>
      </c>
      <c r="M23" s="4">
        <f aca="true" t="shared" si="9" ref="M23:M44">G23*F23</f>
        <v>32</v>
      </c>
      <c r="N23" s="3"/>
      <c r="O23" s="12"/>
      <c r="P23" s="5"/>
    </row>
    <row r="24" spans="1:16" ht="12.75">
      <c r="A24" s="18">
        <v>2</v>
      </c>
      <c r="B24" s="109"/>
      <c r="C24" s="36" t="s">
        <v>26</v>
      </c>
      <c r="D24" s="19">
        <v>3313283</v>
      </c>
      <c r="E24" s="2" t="s">
        <v>2</v>
      </c>
      <c r="F24" s="47">
        <v>8</v>
      </c>
      <c r="G24" s="18">
        <v>2</v>
      </c>
      <c r="H24" s="47">
        <f>6000/250*F24*G24</f>
        <v>384</v>
      </c>
      <c r="I24" s="18">
        <f t="shared" si="5"/>
        <v>96</v>
      </c>
      <c r="J24" s="18">
        <f t="shared" si="6"/>
        <v>96</v>
      </c>
      <c r="K24" s="18">
        <f t="shared" si="7"/>
        <v>96</v>
      </c>
      <c r="L24" s="18">
        <f t="shared" si="8"/>
        <v>96</v>
      </c>
      <c r="M24" s="4">
        <f t="shared" si="9"/>
        <v>16</v>
      </c>
      <c r="N24" s="3"/>
      <c r="O24" s="12"/>
      <c r="P24" s="5"/>
    </row>
    <row r="25" spans="1:16" ht="12.75">
      <c r="A25" s="18">
        <v>3</v>
      </c>
      <c r="B25" s="109"/>
      <c r="C25" s="37" t="s">
        <v>31</v>
      </c>
      <c r="D25" s="2">
        <v>3313304</v>
      </c>
      <c r="E25" s="2" t="s">
        <v>2</v>
      </c>
      <c r="F25" s="47">
        <v>8</v>
      </c>
      <c r="G25" s="18">
        <v>2</v>
      </c>
      <c r="H25" s="47">
        <f>6000/250*F25*G25</f>
        <v>384</v>
      </c>
      <c r="I25" s="18">
        <f t="shared" si="5"/>
        <v>96</v>
      </c>
      <c r="J25" s="18">
        <f t="shared" si="6"/>
        <v>96</v>
      </c>
      <c r="K25" s="18">
        <f t="shared" si="7"/>
        <v>96</v>
      </c>
      <c r="L25" s="18">
        <f t="shared" si="8"/>
        <v>96</v>
      </c>
      <c r="M25" s="4">
        <f t="shared" si="9"/>
        <v>16</v>
      </c>
      <c r="N25" s="3"/>
      <c r="O25" s="12"/>
      <c r="P25" s="5"/>
    </row>
    <row r="26" spans="1:16" ht="25.5">
      <c r="A26" s="18">
        <v>4</v>
      </c>
      <c r="B26" s="109"/>
      <c r="C26" s="36" t="s">
        <v>27</v>
      </c>
      <c r="D26" s="19" t="s">
        <v>28</v>
      </c>
      <c r="E26" s="2" t="s">
        <v>2</v>
      </c>
      <c r="F26" s="47">
        <v>8</v>
      </c>
      <c r="G26" s="18">
        <v>2</v>
      </c>
      <c r="H26" s="18">
        <f>6000/500*F26*G26</f>
        <v>192</v>
      </c>
      <c r="I26" s="18">
        <f t="shared" si="5"/>
        <v>48</v>
      </c>
      <c r="J26" s="18">
        <f t="shared" si="6"/>
        <v>48</v>
      </c>
      <c r="K26" s="18">
        <f t="shared" si="7"/>
        <v>48</v>
      </c>
      <c r="L26" s="18">
        <f t="shared" si="8"/>
        <v>48</v>
      </c>
      <c r="M26" s="4">
        <f t="shared" si="9"/>
        <v>16</v>
      </c>
      <c r="N26" s="3"/>
      <c r="O26" s="12"/>
      <c r="P26" s="5"/>
    </row>
    <row r="27" spans="1:16" ht="25.5">
      <c r="A27" s="18">
        <v>5</v>
      </c>
      <c r="B27" s="109"/>
      <c r="C27" s="36" t="s">
        <v>29</v>
      </c>
      <c r="D27" s="19" t="s">
        <v>30</v>
      </c>
      <c r="E27" s="2" t="s">
        <v>2</v>
      </c>
      <c r="F27" s="47">
        <v>8</v>
      </c>
      <c r="G27" s="18">
        <v>2</v>
      </c>
      <c r="H27" s="47">
        <f>6000/500*F27*G27</f>
        <v>192</v>
      </c>
      <c r="I27" s="18">
        <f t="shared" si="5"/>
        <v>48</v>
      </c>
      <c r="J27" s="18">
        <f t="shared" si="6"/>
        <v>48</v>
      </c>
      <c r="K27" s="18">
        <f t="shared" si="7"/>
        <v>48</v>
      </c>
      <c r="L27" s="18">
        <f t="shared" si="8"/>
        <v>48</v>
      </c>
      <c r="M27" s="4">
        <f t="shared" si="9"/>
        <v>16</v>
      </c>
      <c r="N27" s="3"/>
      <c r="O27" s="12"/>
      <c r="P27" s="5"/>
    </row>
    <row r="28" spans="1:16" ht="12.75">
      <c r="A28" s="18">
        <v>6</v>
      </c>
      <c r="B28" s="109"/>
      <c r="C28" s="36" t="s">
        <v>32</v>
      </c>
      <c r="D28" s="19">
        <v>3315115</v>
      </c>
      <c r="E28" s="2" t="s">
        <v>2</v>
      </c>
      <c r="F28" s="47">
        <v>8</v>
      </c>
      <c r="G28" s="18">
        <v>4</v>
      </c>
      <c r="H28" s="47">
        <f>6000/500*F28*G28</f>
        <v>384</v>
      </c>
      <c r="I28" s="18">
        <f t="shared" si="5"/>
        <v>96</v>
      </c>
      <c r="J28" s="18">
        <f t="shared" si="6"/>
        <v>96</v>
      </c>
      <c r="K28" s="18">
        <f t="shared" si="7"/>
        <v>96</v>
      </c>
      <c r="L28" s="18">
        <f t="shared" si="8"/>
        <v>96</v>
      </c>
      <c r="M28" s="4">
        <f t="shared" si="9"/>
        <v>32</v>
      </c>
      <c r="N28" s="3"/>
      <c r="O28" s="12"/>
      <c r="P28" s="5"/>
    </row>
    <row r="29" spans="1:16" ht="12.75">
      <c r="A29" s="18">
        <v>7</v>
      </c>
      <c r="B29" s="109"/>
      <c r="C29" s="36" t="s">
        <v>33</v>
      </c>
      <c r="D29" s="19" t="s">
        <v>34</v>
      </c>
      <c r="E29" s="2" t="s">
        <v>2</v>
      </c>
      <c r="F29" s="47">
        <v>8</v>
      </c>
      <c r="G29" s="18">
        <v>3</v>
      </c>
      <c r="H29" s="18">
        <f>6000/1000*F29*G29</f>
        <v>144</v>
      </c>
      <c r="I29" s="18">
        <f>+H29/4</f>
        <v>36</v>
      </c>
      <c r="J29" s="18">
        <f>+H29/4</f>
        <v>36</v>
      </c>
      <c r="K29" s="18">
        <f>+H29/4</f>
        <v>36</v>
      </c>
      <c r="L29" s="18">
        <f>+H29/4</f>
        <v>36</v>
      </c>
      <c r="M29" s="4">
        <f t="shared" si="9"/>
        <v>24</v>
      </c>
      <c r="N29" s="3"/>
      <c r="O29" s="12"/>
      <c r="P29" s="5"/>
    </row>
    <row r="30" spans="1:16" ht="27.75" customHeight="1">
      <c r="A30" s="18">
        <v>8</v>
      </c>
      <c r="B30" s="109"/>
      <c r="C30" s="36" t="s">
        <v>35</v>
      </c>
      <c r="D30" s="19" t="s">
        <v>36</v>
      </c>
      <c r="E30" s="2" t="s">
        <v>2</v>
      </c>
      <c r="F30" s="47">
        <v>8</v>
      </c>
      <c r="G30" s="18">
        <v>1</v>
      </c>
      <c r="H30" s="18">
        <f>6000/1000*F30*G30</f>
        <v>48</v>
      </c>
      <c r="I30" s="18">
        <f>+H30/4</f>
        <v>12</v>
      </c>
      <c r="J30" s="18">
        <f>+H30/4</f>
        <v>12</v>
      </c>
      <c r="K30" s="18">
        <f>+H30/4</f>
        <v>12</v>
      </c>
      <c r="L30" s="18">
        <f>+H30/4</f>
        <v>12</v>
      </c>
      <c r="M30" s="4">
        <f t="shared" si="9"/>
        <v>8</v>
      </c>
      <c r="N30" s="3"/>
      <c r="O30" s="12"/>
      <c r="P30" s="5"/>
    </row>
    <row r="31" spans="1:16" ht="12.75">
      <c r="A31" s="18">
        <v>9</v>
      </c>
      <c r="B31" s="109"/>
      <c r="C31" s="37" t="s">
        <v>37</v>
      </c>
      <c r="D31" s="19" t="s">
        <v>38</v>
      </c>
      <c r="E31" s="2" t="s">
        <v>2</v>
      </c>
      <c r="F31" s="47">
        <v>8</v>
      </c>
      <c r="G31" s="18">
        <v>1</v>
      </c>
      <c r="H31" s="47">
        <v>8</v>
      </c>
      <c r="I31" s="18">
        <v>2</v>
      </c>
      <c r="J31" s="18">
        <v>2</v>
      </c>
      <c r="K31" s="18">
        <v>2</v>
      </c>
      <c r="L31" s="18">
        <v>2</v>
      </c>
      <c r="M31" s="4">
        <f t="shared" si="9"/>
        <v>8</v>
      </c>
      <c r="N31" s="3"/>
      <c r="O31" s="12"/>
      <c r="P31" s="5"/>
    </row>
    <row r="32" spans="1:16" ht="25.5">
      <c r="A32" s="18">
        <v>10</v>
      </c>
      <c r="B32" s="109"/>
      <c r="C32" s="38" t="s">
        <v>89</v>
      </c>
      <c r="D32" s="1" t="s">
        <v>90</v>
      </c>
      <c r="E32" s="2" t="s">
        <v>2</v>
      </c>
      <c r="F32" s="47">
        <v>8</v>
      </c>
      <c r="G32" s="18">
        <v>1</v>
      </c>
      <c r="H32" s="18">
        <f>6000/3000*F32*G32</f>
        <v>16</v>
      </c>
      <c r="I32" s="18">
        <f>+H32/4</f>
        <v>4</v>
      </c>
      <c r="J32" s="18">
        <f>+H32/4</f>
        <v>4</v>
      </c>
      <c r="K32" s="18">
        <f>+H32/4</f>
        <v>4</v>
      </c>
      <c r="L32" s="18">
        <f>+H32/4</f>
        <v>4</v>
      </c>
      <c r="M32" s="4">
        <f>G32*F32</f>
        <v>8</v>
      </c>
      <c r="N32" s="3"/>
      <c r="O32" s="12"/>
      <c r="P32" s="5"/>
    </row>
    <row r="33" spans="1:16" ht="12.75">
      <c r="A33" s="18">
        <v>11</v>
      </c>
      <c r="B33" s="109"/>
      <c r="C33" s="38" t="s">
        <v>91</v>
      </c>
      <c r="D33" s="1" t="s">
        <v>92</v>
      </c>
      <c r="E33" s="2" t="s">
        <v>2</v>
      </c>
      <c r="F33" s="47">
        <v>8</v>
      </c>
      <c r="G33" s="18">
        <v>1</v>
      </c>
      <c r="H33" s="47">
        <f>6000/3000*F33*G33</f>
        <v>16</v>
      </c>
      <c r="I33" s="18">
        <f>+H33/4</f>
        <v>4</v>
      </c>
      <c r="J33" s="18">
        <f>+H33/4</f>
        <v>4</v>
      </c>
      <c r="K33" s="18">
        <f>+H33/4</f>
        <v>4</v>
      </c>
      <c r="L33" s="18">
        <f>+H33/4</f>
        <v>4</v>
      </c>
      <c r="M33" s="4">
        <f>G33*F33</f>
        <v>8</v>
      </c>
      <c r="N33" s="3"/>
      <c r="O33" s="12"/>
      <c r="P33" s="5"/>
    </row>
    <row r="34" spans="1:16" ht="12.75">
      <c r="A34" s="18">
        <v>12</v>
      </c>
      <c r="B34" s="110"/>
      <c r="C34" s="37" t="s">
        <v>87</v>
      </c>
      <c r="D34" s="1" t="s">
        <v>88</v>
      </c>
      <c r="E34" s="2" t="s">
        <v>2</v>
      </c>
      <c r="F34" s="47">
        <v>8</v>
      </c>
      <c r="G34" s="18">
        <v>2</v>
      </c>
      <c r="H34" s="47">
        <f>6000/3000*F34*G34</f>
        <v>32</v>
      </c>
      <c r="I34" s="18">
        <f>+H34/4</f>
        <v>8</v>
      </c>
      <c r="J34" s="18">
        <f>+H34/4</f>
        <v>8</v>
      </c>
      <c r="K34" s="18">
        <f>+H34/4</f>
        <v>8</v>
      </c>
      <c r="L34" s="18">
        <f>+H34/4</f>
        <v>8</v>
      </c>
      <c r="M34" s="4">
        <f>G34*F34</f>
        <v>16</v>
      </c>
      <c r="N34" s="3"/>
      <c r="O34" s="12"/>
      <c r="P34" s="5"/>
    </row>
    <row r="35" spans="1:16" s="15" customFormat="1" ht="12.75">
      <c r="A35" s="23"/>
      <c r="B35" s="23"/>
      <c r="C35" s="39"/>
      <c r="D35" s="17"/>
      <c r="E35" s="23"/>
      <c r="F35" s="23"/>
      <c r="G35" s="23"/>
      <c r="H35" s="23"/>
      <c r="I35" s="24"/>
      <c r="J35" s="24"/>
      <c r="K35" s="24"/>
      <c r="L35" s="24"/>
      <c r="M35" s="24"/>
      <c r="N35" s="17"/>
      <c r="O35" s="25"/>
      <c r="P35" s="23"/>
    </row>
    <row r="36" spans="1:16" ht="12.75">
      <c r="A36" s="18">
        <v>1</v>
      </c>
      <c r="B36" s="99" t="s">
        <v>42</v>
      </c>
      <c r="C36" s="36" t="s">
        <v>25</v>
      </c>
      <c r="D36" s="19">
        <v>3310169</v>
      </c>
      <c r="E36" s="2" t="s">
        <v>2</v>
      </c>
      <c r="F36" s="18">
        <v>2</v>
      </c>
      <c r="G36" s="18">
        <v>2</v>
      </c>
      <c r="H36" s="18">
        <f>4000/250*F36*G36</f>
        <v>64</v>
      </c>
      <c r="I36" s="18">
        <f aca="true" t="shared" si="10" ref="I36:I44">+H36/4</f>
        <v>16</v>
      </c>
      <c r="J36" s="18">
        <f aca="true" t="shared" si="11" ref="J36:J44">+H36/4</f>
        <v>16</v>
      </c>
      <c r="K36" s="18">
        <f aca="true" t="shared" si="12" ref="K36:K44">+H36/4</f>
        <v>16</v>
      </c>
      <c r="L36" s="18">
        <f aca="true" t="shared" si="13" ref="L36:L44">+H36/4</f>
        <v>16</v>
      </c>
      <c r="M36" s="4">
        <f t="shared" si="9"/>
        <v>4</v>
      </c>
      <c r="N36" s="3"/>
      <c r="O36" s="12"/>
      <c r="P36" s="5"/>
    </row>
    <row r="37" spans="1:16" ht="12.75">
      <c r="A37" s="18">
        <v>2</v>
      </c>
      <c r="B37" s="99"/>
      <c r="C37" s="36" t="s">
        <v>26</v>
      </c>
      <c r="D37" s="19">
        <v>3313283</v>
      </c>
      <c r="E37" s="2" t="s">
        <v>2</v>
      </c>
      <c r="F37" s="49">
        <v>2</v>
      </c>
      <c r="G37" s="18">
        <v>1</v>
      </c>
      <c r="H37" s="18">
        <f>4000/250*F37*G37</f>
        <v>32</v>
      </c>
      <c r="I37" s="18">
        <f t="shared" si="10"/>
        <v>8</v>
      </c>
      <c r="J37" s="18">
        <f t="shared" si="11"/>
        <v>8</v>
      </c>
      <c r="K37" s="18">
        <f t="shared" si="12"/>
        <v>8</v>
      </c>
      <c r="L37" s="18">
        <f t="shared" si="13"/>
        <v>8</v>
      </c>
      <c r="M37" s="4">
        <f t="shared" si="9"/>
        <v>2</v>
      </c>
      <c r="N37" s="3"/>
      <c r="O37" s="12"/>
      <c r="P37" s="5"/>
    </row>
    <row r="38" spans="1:16" ht="12.75">
      <c r="A38" s="18">
        <v>3</v>
      </c>
      <c r="B38" s="99"/>
      <c r="C38" s="37" t="s">
        <v>40</v>
      </c>
      <c r="D38" s="19" t="s">
        <v>41</v>
      </c>
      <c r="E38" s="2" t="s">
        <v>2</v>
      </c>
      <c r="F38" s="49">
        <v>2</v>
      </c>
      <c r="G38" s="18">
        <v>2</v>
      </c>
      <c r="H38" s="18">
        <f>4000/250*F38*G38</f>
        <v>64</v>
      </c>
      <c r="I38" s="18">
        <f t="shared" si="10"/>
        <v>16</v>
      </c>
      <c r="J38" s="18">
        <f t="shared" si="11"/>
        <v>16</v>
      </c>
      <c r="K38" s="18">
        <f t="shared" si="12"/>
        <v>16</v>
      </c>
      <c r="L38" s="18">
        <f t="shared" si="13"/>
        <v>16</v>
      </c>
      <c r="M38" s="4">
        <f t="shared" si="9"/>
        <v>4</v>
      </c>
      <c r="N38" s="18"/>
      <c r="O38" s="12"/>
      <c r="P38" s="5"/>
    </row>
    <row r="39" spans="1:16" ht="12.75">
      <c r="A39" s="18">
        <v>4</v>
      </c>
      <c r="B39" s="99"/>
      <c r="C39" s="36" t="s">
        <v>32</v>
      </c>
      <c r="D39" s="19">
        <v>3315115</v>
      </c>
      <c r="E39" s="2" t="s">
        <v>2</v>
      </c>
      <c r="F39" s="49">
        <v>2</v>
      </c>
      <c r="G39" s="18">
        <v>1</v>
      </c>
      <c r="H39" s="18">
        <f aca="true" t="shared" si="14" ref="H39:H44">4000/500*F39*G39</f>
        <v>16</v>
      </c>
      <c r="I39" s="18">
        <f t="shared" si="10"/>
        <v>4</v>
      </c>
      <c r="J39" s="18">
        <f t="shared" si="11"/>
        <v>4</v>
      </c>
      <c r="K39" s="18">
        <f t="shared" si="12"/>
        <v>4</v>
      </c>
      <c r="L39" s="18">
        <f t="shared" si="13"/>
        <v>4</v>
      </c>
      <c r="M39" s="4">
        <f t="shared" si="9"/>
        <v>2</v>
      </c>
      <c r="N39" s="18"/>
      <c r="O39" s="12"/>
      <c r="P39" s="5"/>
    </row>
    <row r="40" spans="1:16" ht="12.75">
      <c r="A40" s="18">
        <v>5</v>
      </c>
      <c r="B40" s="99"/>
      <c r="C40" s="36" t="s">
        <v>71</v>
      </c>
      <c r="D40" s="5" t="s">
        <v>48</v>
      </c>
      <c r="E40" s="2" t="s">
        <v>2</v>
      </c>
      <c r="F40" s="49">
        <v>2</v>
      </c>
      <c r="G40" s="18">
        <v>1</v>
      </c>
      <c r="H40" s="18">
        <f t="shared" si="14"/>
        <v>16</v>
      </c>
      <c r="I40" s="18">
        <f t="shared" si="10"/>
        <v>4</v>
      </c>
      <c r="J40" s="18">
        <f t="shared" si="11"/>
        <v>4</v>
      </c>
      <c r="K40" s="18">
        <f t="shared" si="12"/>
        <v>4</v>
      </c>
      <c r="L40" s="18">
        <f t="shared" si="13"/>
        <v>4</v>
      </c>
      <c r="M40" s="4">
        <f t="shared" si="9"/>
        <v>2</v>
      </c>
      <c r="N40" s="18"/>
      <c r="O40" s="12"/>
      <c r="P40" s="5"/>
    </row>
    <row r="41" spans="1:16" ht="28.5" customHeight="1">
      <c r="A41" s="18">
        <v>6</v>
      </c>
      <c r="B41" s="99"/>
      <c r="C41" s="36" t="s">
        <v>35</v>
      </c>
      <c r="D41" s="19" t="s">
        <v>72</v>
      </c>
      <c r="E41" s="2" t="s">
        <v>2</v>
      </c>
      <c r="F41" s="49">
        <v>2</v>
      </c>
      <c r="G41" s="18">
        <v>1</v>
      </c>
      <c r="H41" s="18">
        <f t="shared" si="14"/>
        <v>16</v>
      </c>
      <c r="I41" s="18">
        <f t="shared" si="10"/>
        <v>4</v>
      </c>
      <c r="J41" s="18">
        <f t="shared" si="11"/>
        <v>4</v>
      </c>
      <c r="K41" s="18">
        <f t="shared" si="12"/>
        <v>4</v>
      </c>
      <c r="L41" s="18">
        <f t="shared" si="13"/>
        <v>4</v>
      </c>
      <c r="M41" s="4">
        <f t="shared" si="9"/>
        <v>2</v>
      </c>
      <c r="N41" s="18"/>
      <c r="O41" s="12"/>
      <c r="P41" s="5"/>
    </row>
    <row r="42" spans="1:16" ht="12.75">
      <c r="A42" s="18">
        <v>7</v>
      </c>
      <c r="B42" s="99"/>
      <c r="C42" s="36" t="s">
        <v>15</v>
      </c>
      <c r="D42" s="5" t="s">
        <v>49</v>
      </c>
      <c r="E42" s="2" t="s">
        <v>2</v>
      </c>
      <c r="F42" s="49">
        <v>2</v>
      </c>
      <c r="G42" s="18">
        <v>1</v>
      </c>
      <c r="H42" s="18">
        <f t="shared" si="14"/>
        <v>16</v>
      </c>
      <c r="I42" s="18">
        <f t="shared" si="10"/>
        <v>4</v>
      </c>
      <c r="J42" s="18">
        <f t="shared" si="11"/>
        <v>4</v>
      </c>
      <c r="K42" s="18">
        <f t="shared" si="12"/>
        <v>4</v>
      </c>
      <c r="L42" s="18">
        <f t="shared" si="13"/>
        <v>4</v>
      </c>
      <c r="M42" s="4">
        <f t="shared" si="9"/>
        <v>2</v>
      </c>
      <c r="N42" s="18"/>
      <c r="O42" s="12"/>
      <c r="P42" s="5"/>
    </row>
    <row r="43" spans="1:16" ht="25.5">
      <c r="A43" s="18">
        <v>8</v>
      </c>
      <c r="B43" s="99"/>
      <c r="C43" s="36" t="s">
        <v>27</v>
      </c>
      <c r="D43" s="19" t="s">
        <v>28</v>
      </c>
      <c r="E43" s="2" t="s">
        <v>2</v>
      </c>
      <c r="F43" s="49">
        <v>2</v>
      </c>
      <c r="G43" s="18">
        <v>1</v>
      </c>
      <c r="H43" s="18">
        <f t="shared" si="14"/>
        <v>16</v>
      </c>
      <c r="I43" s="18">
        <f t="shared" si="10"/>
        <v>4</v>
      </c>
      <c r="J43" s="18">
        <f t="shared" si="11"/>
        <v>4</v>
      </c>
      <c r="K43" s="18">
        <f t="shared" si="12"/>
        <v>4</v>
      </c>
      <c r="L43" s="18">
        <f t="shared" si="13"/>
        <v>4</v>
      </c>
      <c r="M43" s="4">
        <f t="shared" si="9"/>
        <v>2</v>
      </c>
      <c r="N43" s="3"/>
      <c r="O43" s="12"/>
      <c r="P43" s="5"/>
    </row>
    <row r="44" spans="1:16" ht="25.5">
      <c r="A44" s="18">
        <v>9</v>
      </c>
      <c r="B44" s="99"/>
      <c r="C44" s="36" t="s">
        <v>29</v>
      </c>
      <c r="D44" s="19" t="s">
        <v>30</v>
      </c>
      <c r="E44" s="2" t="s">
        <v>2</v>
      </c>
      <c r="F44" s="49">
        <v>2</v>
      </c>
      <c r="G44" s="18">
        <v>1</v>
      </c>
      <c r="H44" s="18">
        <f t="shared" si="14"/>
        <v>16</v>
      </c>
      <c r="I44" s="18">
        <f t="shared" si="10"/>
        <v>4</v>
      </c>
      <c r="J44" s="18">
        <f t="shared" si="11"/>
        <v>4</v>
      </c>
      <c r="K44" s="18">
        <f t="shared" si="12"/>
        <v>4</v>
      </c>
      <c r="L44" s="18">
        <f t="shared" si="13"/>
        <v>4</v>
      </c>
      <c r="M44" s="4">
        <f t="shared" si="9"/>
        <v>2</v>
      </c>
      <c r="N44" s="3"/>
      <c r="O44" s="12"/>
      <c r="P44" s="5"/>
    </row>
    <row r="45" spans="1:16" s="15" customFormat="1" ht="12.75">
      <c r="A45" s="17"/>
      <c r="B45" s="17"/>
      <c r="C45" s="40"/>
      <c r="D45" s="27"/>
      <c r="E45" s="21"/>
      <c r="F45" s="17"/>
      <c r="G45" s="17"/>
      <c r="H45" s="23"/>
      <c r="I45" s="24"/>
      <c r="J45" s="24"/>
      <c r="K45" s="24"/>
      <c r="L45" s="24"/>
      <c r="M45" s="24"/>
      <c r="N45" s="17"/>
      <c r="O45" s="25"/>
      <c r="P45" s="28"/>
    </row>
    <row r="46" spans="1:16" ht="12.75">
      <c r="A46" s="18">
        <v>1</v>
      </c>
      <c r="B46" s="99" t="s">
        <v>50</v>
      </c>
      <c r="C46" s="36" t="s">
        <v>70</v>
      </c>
      <c r="D46" s="19" t="s">
        <v>43</v>
      </c>
      <c r="E46" s="2" t="s">
        <v>2</v>
      </c>
      <c r="F46" s="18">
        <v>2</v>
      </c>
      <c r="G46" s="18">
        <v>2</v>
      </c>
      <c r="H46" s="18">
        <f>3000/500*F46*G46</f>
        <v>24</v>
      </c>
      <c r="I46" s="18">
        <f>+H46/4</f>
        <v>6</v>
      </c>
      <c r="J46" s="18">
        <f>+H46/4</f>
        <v>6</v>
      </c>
      <c r="K46" s="18">
        <f>+H46/4</f>
        <v>6</v>
      </c>
      <c r="L46" s="18">
        <f>+H46/4</f>
        <v>6</v>
      </c>
      <c r="M46" s="4">
        <f>G46*F46</f>
        <v>4</v>
      </c>
      <c r="N46" s="3"/>
      <c r="O46" s="12"/>
      <c r="P46" s="5"/>
    </row>
    <row r="47" spans="1:16" ht="12.75">
      <c r="A47" s="18">
        <v>2</v>
      </c>
      <c r="B47" s="99"/>
      <c r="C47" s="36" t="s">
        <v>68</v>
      </c>
      <c r="D47" s="19" t="s">
        <v>44</v>
      </c>
      <c r="E47" s="2" t="s">
        <v>2</v>
      </c>
      <c r="F47" s="47">
        <v>2</v>
      </c>
      <c r="G47" s="18">
        <v>2</v>
      </c>
      <c r="H47" s="18">
        <f>3000/250*F47*G47</f>
        <v>48</v>
      </c>
      <c r="I47" s="18">
        <f aca="true" t="shared" si="15" ref="I47:I56">+H47/4</f>
        <v>12</v>
      </c>
      <c r="J47" s="18">
        <f aca="true" t="shared" si="16" ref="J47:J52">+H47/4</f>
        <v>12</v>
      </c>
      <c r="K47" s="18">
        <f aca="true" t="shared" si="17" ref="K47:K52">+H47/4</f>
        <v>12</v>
      </c>
      <c r="L47" s="18">
        <f aca="true" t="shared" si="18" ref="L47:L52">+H47/4</f>
        <v>12</v>
      </c>
      <c r="M47" s="4">
        <f aca="true" t="shared" si="19" ref="M47:M52">G47*F47</f>
        <v>4</v>
      </c>
      <c r="N47" s="3"/>
      <c r="O47" s="12"/>
      <c r="P47" s="5"/>
    </row>
    <row r="48" spans="1:16" ht="12.75">
      <c r="A48" s="18">
        <v>3</v>
      </c>
      <c r="B48" s="99"/>
      <c r="C48" s="36" t="s">
        <v>69</v>
      </c>
      <c r="D48" s="19" t="s">
        <v>45</v>
      </c>
      <c r="E48" s="2" t="s">
        <v>2</v>
      </c>
      <c r="F48" s="47">
        <v>2</v>
      </c>
      <c r="G48" s="18">
        <v>2</v>
      </c>
      <c r="H48" s="18">
        <f>3000/250*F48*G48</f>
        <v>48</v>
      </c>
      <c r="I48" s="18">
        <f t="shared" si="15"/>
        <v>12</v>
      </c>
      <c r="J48" s="18">
        <f t="shared" si="16"/>
        <v>12</v>
      </c>
      <c r="K48" s="18">
        <f t="shared" si="17"/>
        <v>12</v>
      </c>
      <c r="L48" s="18">
        <f t="shared" si="18"/>
        <v>12</v>
      </c>
      <c r="M48" s="4">
        <f t="shared" si="19"/>
        <v>4</v>
      </c>
      <c r="N48" s="18"/>
      <c r="O48" s="12"/>
      <c r="P48" s="5"/>
    </row>
    <row r="49" spans="1:16" ht="12.75">
      <c r="A49" s="18">
        <v>4</v>
      </c>
      <c r="B49" s="99"/>
      <c r="C49" s="36" t="s">
        <v>58</v>
      </c>
      <c r="D49" s="19" t="s">
        <v>46</v>
      </c>
      <c r="E49" s="2" t="s">
        <v>2</v>
      </c>
      <c r="F49" s="47">
        <v>2</v>
      </c>
      <c r="G49" s="18">
        <v>2</v>
      </c>
      <c r="H49" s="18">
        <f>3000/250*F49*G49</f>
        <v>48</v>
      </c>
      <c r="I49" s="18">
        <f t="shared" si="15"/>
        <v>12</v>
      </c>
      <c r="J49" s="18">
        <f t="shared" si="16"/>
        <v>12</v>
      </c>
      <c r="K49" s="18">
        <f t="shared" si="17"/>
        <v>12</v>
      </c>
      <c r="L49" s="18">
        <f t="shared" si="18"/>
        <v>12</v>
      </c>
      <c r="M49" s="4">
        <f t="shared" si="19"/>
        <v>4</v>
      </c>
      <c r="N49" s="3"/>
      <c r="O49" s="12"/>
      <c r="P49" s="5"/>
    </row>
    <row r="50" spans="1:16" ht="29.25" customHeight="1">
      <c r="A50" s="18">
        <v>5</v>
      </c>
      <c r="B50" s="99"/>
      <c r="C50" s="36" t="s">
        <v>35</v>
      </c>
      <c r="D50" s="19" t="s">
        <v>47</v>
      </c>
      <c r="E50" s="2" t="s">
        <v>2</v>
      </c>
      <c r="F50" s="47">
        <v>2</v>
      </c>
      <c r="G50" s="18">
        <v>1</v>
      </c>
      <c r="H50" s="18">
        <f>3000/500*F50*G50</f>
        <v>12</v>
      </c>
      <c r="I50" s="18">
        <f t="shared" si="15"/>
        <v>3</v>
      </c>
      <c r="J50" s="18">
        <f t="shared" si="16"/>
        <v>3</v>
      </c>
      <c r="K50" s="18">
        <f t="shared" si="17"/>
        <v>3</v>
      </c>
      <c r="L50" s="18">
        <f t="shared" si="18"/>
        <v>3</v>
      </c>
      <c r="M50" s="4">
        <f t="shared" si="19"/>
        <v>2</v>
      </c>
      <c r="N50" s="2"/>
      <c r="O50" s="12"/>
      <c r="P50" s="5"/>
    </row>
    <row r="51" spans="1:16" ht="12.75">
      <c r="A51" s="18">
        <v>6</v>
      </c>
      <c r="B51" s="99"/>
      <c r="C51" s="36" t="s">
        <v>71</v>
      </c>
      <c r="D51" s="5" t="s">
        <v>48</v>
      </c>
      <c r="E51" s="2" t="s">
        <v>2</v>
      </c>
      <c r="F51" s="47">
        <v>2</v>
      </c>
      <c r="G51" s="18">
        <v>1</v>
      </c>
      <c r="H51" s="18">
        <f>3000/500*F51*G51</f>
        <v>12</v>
      </c>
      <c r="I51" s="18">
        <f t="shared" si="15"/>
        <v>3</v>
      </c>
      <c r="J51" s="18">
        <f t="shared" si="16"/>
        <v>3</v>
      </c>
      <c r="K51" s="18">
        <f t="shared" si="17"/>
        <v>3</v>
      </c>
      <c r="L51" s="18">
        <f t="shared" si="18"/>
        <v>3</v>
      </c>
      <c r="M51" s="4">
        <f t="shared" si="19"/>
        <v>2</v>
      </c>
      <c r="N51" s="18"/>
      <c r="O51" s="12"/>
      <c r="P51" s="5"/>
    </row>
    <row r="52" spans="1:16" ht="12.75">
      <c r="A52" s="18">
        <v>7</v>
      </c>
      <c r="B52" s="99"/>
      <c r="C52" s="36" t="s">
        <v>15</v>
      </c>
      <c r="D52" s="5" t="s">
        <v>49</v>
      </c>
      <c r="E52" s="2" t="s">
        <v>2</v>
      </c>
      <c r="F52" s="47">
        <v>2</v>
      </c>
      <c r="G52" s="18">
        <v>1</v>
      </c>
      <c r="H52" s="18">
        <f>3000/500*F52*G52</f>
        <v>12</v>
      </c>
      <c r="I52" s="18">
        <f t="shared" si="15"/>
        <v>3</v>
      </c>
      <c r="J52" s="18">
        <f t="shared" si="16"/>
        <v>3</v>
      </c>
      <c r="K52" s="18">
        <f t="shared" si="17"/>
        <v>3</v>
      </c>
      <c r="L52" s="18">
        <f t="shared" si="18"/>
        <v>3</v>
      </c>
      <c r="M52" s="4">
        <f t="shared" si="19"/>
        <v>2</v>
      </c>
      <c r="N52" s="18"/>
      <c r="O52" s="12"/>
      <c r="P52" s="5"/>
    </row>
    <row r="53" spans="1:16" s="15" customFormat="1" ht="12.75">
      <c r="A53" s="17"/>
      <c r="B53" s="17"/>
      <c r="C53" s="40"/>
      <c r="D53" s="27"/>
      <c r="E53" s="21"/>
      <c r="F53" s="17"/>
      <c r="G53" s="17"/>
      <c r="H53" s="23"/>
      <c r="I53" s="24"/>
      <c r="J53" s="24"/>
      <c r="K53" s="24"/>
      <c r="L53" s="24"/>
      <c r="M53" s="24"/>
      <c r="N53" s="17"/>
      <c r="O53" s="25"/>
      <c r="P53" s="28"/>
    </row>
    <row r="54" spans="1:16" ht="12.75">
      <c r="A54" s="18">
        <v>1</v>
      </c>
      <c r="B54" s="99" t="s">
        <v>66</v>
      </c>
      <c r="C54" s="36" t="s">
        <v>61</v>
      </c>
      <c r="D54" s="19" t="s">
        <v>51</v>
      </c>
      <c r="E54" s="2" t="s">
        <v>2</v>
      </c>
      <c r="F54" s="18">
        <v>6</v>
      </c>
      <c r="G54" s="18">
        <v>2</v>
      </c>
      <c r="H54" s="18">
        <f>4000/250*F54*G54</f>
        <v>192</v>
      </c>
      <c r="I54" s="18">
        <f t="shared" si="15"/>
        <v>48</v>
      </c>
      <c r="J54" s="18">
        <f aca="true" t="shared" si="20" ref="J54:J60">+H54/4</f>
        <v>48</v>
      </c>
      <c r="K54" s="18">
        <f aca="true" t="shared" si="21" ref="K54:K60">+H54/4</f>
        <v>48</v>
      </c>
      <c r="L54" s="18">
        <f aca="true" t="shared" si="22" ref="L54:L60">+H54/4</f>
        <v>48</v>
      </c>
      <c r="M54" s="4">
        <f>G54*F54</f>
        <v>12</v>
      </c>
      <c r="N54" s="18"/>
      <c r="O54" s="12"/>
      <c r="P54" s="5"/>
    </row>
    <row r="55" spans="1:16" ht="12.75">
      <c r="A55" s="18">
        <v>2</v>
      </c>
      <c r="B55" s="99"/>
      <c r="C55" s="36" t="s">
        <v>59</v>
      </c>
      <c r="D55" s="19" t="s">
        <v>52</v>
      </c>
      <c r="E55" s="2" t="s">
        <v>2</v>
      </c>
      <c r="F55" s="18">
        <v>6</v>
      </c>
      <c r="G55" s="18">
        <v>1</v>
      </c>
      <c r="H55" s="18">
        <f>4000/250*F55*G55</f>
        <v>96</v>
      </c>
      <c r="I55" s="18">
        <f t="shared" si="15"/>
        <v>24</v>
      </c>
      <c r="J55" s="18">
        <f t="shared" si="20"/>
        <v>24</v>
      </c>
      <c r="K55" s="18">
        <f t="shared" si="21"/>
        <v>24</v>
      </c>
      <c r="L55" s="18">
        <f t="shared" si="22"/>
        <v>24</v>
      </c>
      <c r="M55" s="4">
        <f aca="true" t="shared" si="23" ref="M55:M60">G55*F55</f>
        <v>6</v>
      </c>
      <c r="N55" s="3"/>
      <c r="O55" s="12"/>
      <c r="P55" s="5"/>
    </row>
    <row r="56" spans="1:16" ht="12.75">
      <c r="A56" s="18">
        <v>3</v>
      </c>
      <c r="B56" s="99"/>
      <c r="C56" s="36" t="s">
        <v>60</v>
      </c>
      <c r="D56" s="19" t="s">
        <v>53</v>
      </c>
      <c r="E56" s="2" t="s">
        <v>2</v>
      </c>
      <c r="F56" s="18">
        <v>6</v>
      </c>
      <c r="G56" s="18">
        <v>1</v>
      </c>
      <c r="H56" s="18">
        <f>4000/250*F56*G56</f>
        <v>96</v>
      </c>
      <c r="I56" s="18">
        <f t="shared" si="15"/>
        <v>24</v>
      </c>
      <c r="J56" s="18">
        <f t="shared" si="20"/>
        <v>24</v>
      </c>
      <c r="K56" s="18">
        <f t="shared" si="21"/>
        <v>24</v>
      </c>
      <c r="L56" s="18">
        <f t="shared" si="22"/>
        <v>24</v>
      </c>
      <c r="M56" s="4">
        <f t="shared" si="23"/>
        <v>6</v>
      </c>
      <c r="N56" s="3"/>
      <c r="O56" s="12"/>
      <c r="P56" s="5"/>
    </row>
    <row r="57" spans="1:16" ht="12.75">
      <c r="A57" s="18">
        <v>4</v>
      </c>
      <c r="B57" s="99"/>
      <c r="C57" s="36" t="s">
        <v>54</v>
      </c>
      <c r="D57" s="19" t="s">
        <v>55</v>
      </c>
      <c r="E57" s="2" t="s">
        <v>2</v>
      </c>
      <c r="F57" s="18">
        <v>6</v>
      </c>
      <c r="G57" s="18">
        <v>1</v>
      </c>
      <c r="H57" s="18">
        <f>4000/500*F57*G57</f>
        <v>48</v>
      </c>
      <c r="I57" s="18">
        <f>+H57/4</f>
        <v>12</v>
      </c>
      <c r="J57" s="18">
        <f t="shared" si="20"/>
        <v>12</v>
      </c>
      <c r="K57" s="18">
        <f t="shared" si="21"/>
        <v>12</v>
      </c>
      <c r="L57" s="18">
        <f t="shared" si="22"/>
        <v>12</v>
      </c>
      <c r="M57" s="4">
        <f t="shared" si="23"/>
        <v>6</v>
      </c>
      <c r="N57" s="3"/>
      <c r="O57" s="12"/>
      <c r="P57" s="5"/>
    </row>
    <row r="58" spans="1:16" ht="12.75">
      <c r="A58" s="18">
        <v>5</v>
      </c>
      <c r="B58" s="99"/>
      <c r="C58" s="36" t="s">
        <v>56</v>
      </c>
      <c r="D58" s="19" t="s">
        <v>57</v>
      </c>
      <c r="E58" s="2" t="s">
        <v>2</v>
      </c>
      <c r="F58" s="18">
        <v>6</v>
      </c>
      <c r="G58" s="18">
        <v>1</v>
      </c>
      <c r="H58" s="18">
        <f>4000/500*F58*G58</f>
        <v>48</v>
      </c>
      <c r="I58" s="18">
        <f>+H58/4</f>
        <v>12</v>
      </c>
      <c r="J58" s="18">
        <f t="shared" si="20"/>
        <v>12</v>
      </c>
      <c r="K58" s="18">
        <f t="shared" si="21"/>
        <v>12</v>
      </c>
      <c r="L58" s="18">
        <f t="shared" si="22"/>
        <v>12</v>
      </c>
      <c r="M58" s="4">
        <f t="shared" si="23"/>
        <v>6</v>
      </c>
      <c r="N58" s="3"/>
      <c r="O58" s="12"/>
      <c r="P58" s="5"/>
    </row>
    <row r="59" spans="1:16" ht="12.75">
      <c r="A59" s="18">
        <v>6</v>
      </c>
      <c r="B59" s="99"/>
      <c r="C59" s="37" t="s">
        <v>14</v>
      </c>
      <c r="D59" s="19">
        <v>4329012472</v>
      </c>
      <c r="E59" s="2" t="s">
        <v>2</v>
      </c>
      <c r="F59" s="18">
        <v>6</v>
      </c>
      <c r="G59" s="18">
        <v>1</v>
      </c>
      <c r="H59" s="18">
        <f>4000/1000*F59*G59</f>
        <v>24</v>
      </c>
      <c r="I59" s="18">
        <f>+H59/4</f>
        <v>6</v>
      </c>
      <c r="J59" s="18">
        <f t="shared" si="20"/>
        <v>6</v>
      </c>
      <c r="K59" s="18">
        <f t="shared" si="21"/>
        <v>6</v>
      </c>
      <c r="L59" s="18">
        <f t="shared" si="22"/>
        <v>6</v>
      </c>
      <c r="M59" s="4">
        <f t="shared" si="23"/>
        <v>6</v>
      </c>
      <c r="N59" s="18"/>
      <c r="O59" s="12"/>
      <c r="P59" s="5"/>
    </row>
    <row r="60" spans="1:16" ht="12.75">
      <c r="A60" s="18">
        <v>7</v>
      </c>
      <c r="B60" s="99"/>
      <c r="C60" s="37" t="s">
        <v>15</v>
      </c>
      <c r="D60" s="19" t="s">
        <v>12</v>
      </c>
      <c r="E60" s="2" t="s">
        <v>2</v>
      </c>
      <c r="F60" s="18">
        <v>6</v>
      </c>
      <c r="G60" s="18">
        <v>1</v>
      </c>
      <c r="H60" s="18">
        <f>4000/2000*F60*G60</f>
        <v>12</v>
      </c>
      <c r="I60" s="18">
        <f>+H60/4</f>
        <v>3</v>
      </c>
      <c r="J60" s="18">
        <f t="shared" si="20"/>
        <v>3</v>
      </c>
      <c r="K60" s="18">
        <f t="shared" si="21"/>
        <v>3</v>
      </c>
      <c r="L60" s="18">
        <f t="shared" si="22"/>
        <v>3</v>
      </c>
      <c r="M60" s="4">
        <f t="shared" si="23"/>
        <v>6</v>
      </c>
      <c r="N60" s="18"/>
      <c r="O60" s="12"/>
      <c r="P60" s="5"/>
    </row>
    <row r="61" spans="1:16" s="15" customFormat="1" ht="12.75">
      <c r="A61" s="17"/>
      <c r="B61" s="17"/>
      <c r="C61" s="40"/>
      <c r="D61" s="27"/>
      <c r="E61" s="21"/>
      <c r="F61" s="17"/>
      <c r="G61" s="17"/>
      <c r="H61" s="23"/>
      <c r="I61" s="24"/>
      <c r="J61" s="24"/>
      <c r="K61" s="24"/>
      <c r="L61" s="24"/>
      <c r="M61" s="24"/>
      <c r="N61" s="17"/>
      <c r="O61" s="24"/>
      <c r="P61" s="28"/>
    </row>
    <row r="62" spans="1:16" ht="15" customHeight="1">
      <c r="A62" s="18">
        <v>1</v>
      </c>
      <c r="B62" s="99" t="s">
        <v>77</v>
      </c>
      <c r="C62" s="36" t="s">
        <v>67</v>
      </c>
      <c r="D62" s="32" t="s">
        <v>79</v>
      </c>
      <c r="E62" s="2" t="s">
        <v>2</v>
      </c>
      <c r="F62" s="18">
        <v>3</v>
      </c>
      <c r="G62" s="18">
        <v>1</v>
      </c>
      <c r="H62" s="26">
        <v>19</v>
      </c>
      <c r="I62" s="18">
        <v>5</v>
      </c>
      <c r="J62" s="18">
        <v>5</v>
      </c>
      <c r="K62" s="18">
        <v>5</v>
      </c>
      <c r="L62" s="18">
        <v>4</v>
      </c>
      <c r="M62" s="18">
        <f aca="true" t="shared" si="24" ref="M62:M67">+F62*G62</f>
        <v>3</v>
      </c>
      <c r="N62" s="3"/>
      <c r="O62" s="12"/>
      <c r="P62" s="5"/>
    </row>
    <row r="63" spans="1:16" ht="12.75">
      <c r="A63" s="18">
        <v>2</v>
      </c>
      <c r="B63" s="99"/>
      <c r="C63" s="36" t="s">
        <v>62</v>
      </c>
      <c r="D63" s="32" t="s">
        <v>79</v>
      </c>
      <c r="E63" s="2" t="s">
        <v>2</v>
      </c>
      <c r="F63" s="18">
        <v>3</v>
      </c>
      <c r="G63" s="18">
        <v>1</v>
      </c>
      <c r="H63" s="26">
        <v>19</v>
      </c>
      <c r="I63" s="18">
        <v>5</v>
      </c>
      <c r="J63" s="18">
        <v>5</v>
      </c>
      <c r="K63" s="18">
        <v>5</v>
      </c>
      <c r="L63" s="18">
        <v>4</v>
      </c>
      <c r="M63" s="18">
        <f t="shared" si="24"/>
        <v>3</v>
      </c>
      <c r="N63" s="16"/>
      <c r="O63" s="12"/>
      <c r="P63" s="5"/>
    </row>
    <row r="64" spans="1:16" ht="12.75">
      <c r="A64" s="18">
        <v>3</v>
      </c>
      <c r="B64" s="99"/>
      <c r="C64" s="36" t="s">
        <v>63</v>
      </c>
      <c r="D64" s="2" t="s">
        <v>79</v>
      </c>
      <c r="E64" s="2" t="s">
        <v>2</v>
      </c>
      <c r="F64" s="18">
        <v>3</v>
      </c>
      <c r="G64" s="18">
        <v>1</v>
      </c>
      <c r="H64" s="26">
        <v>19</v>
      </c>
      <c r="I64" s="18">
        <v>5</v>
      </c>
      <c r="J64" s="18">
        <v>5</v>
      </c>
      <c r="K64" s="18">
        <v>5</v>
      </c>
      <c r="L64" s="18">
        <v>4</v>
      </c>
      <c r="M64" s="18">
        <f t="shared" si="24"/>
        <v>3</v>
      </c>
      <c r="N64" s="16"/>
      <c r="O64" s="12"/>
      <c r="P64" s="5"/>
    </row>
    <row r="65" spans="1:16" ht="12.75">
      <c r="A65" s="18">
        <v>4</v>
      </c>
      <c r="B65" s="99"/>
      <c r="C65" s="36" t="s">
        <v>64</v>
      </c>
      <c r="D65" s="5" t="s">
        <v>65</v>
      </c>
      <c r="E65" s="2" t="s">
        <v>2</v>
      </c>
      <c r="F65" s="18">
        <v>3</v>
      </c>
      <c r="G65" s="18">
        <v>1</v>
      </c>
      <c r="H65" s="26">
        <v>9</v>
      </c>
      <c r="I65" s="18">
        <v>2</v>
      </c>
      <c r="J65" s="18">
        <v>2</v>
      </c>
      <c r="K65" s="18">
        <v>2</v>
      </c>
      <c r="L65" s="18">
        <v>3</v>
      </c>
      <c r="M65" s="18">
        <f t="shared" si="24"/>
        <v>3</v>
      </c>
      <c r="N65" s="16"/>
      <c r="O65" s="12"/>
      <c r="P65" s="5"/>
    </row>
    <row r="66" spans="1:16" ht="12.75">
      <c r="A66" s="18">
        <v>5</v>
      </c>
      <c r="B66" s="99"/>
      <c r="C66" s="36" t="s">
        <v>85</v>
      </c>
      <c r="D66" s="33" t="s">
        <v>86</v>
      </c>
      <c r="E66" s="2" t="s">
        <v>2</v>
      </c>
      <c r="F66" s="18">
        <v>3</v>
      </c>
      <c r="G66" s="18">
        <v>1</v>
      </c>
      <c r="H66" s="26">
        <v>3</v>
      </c>
      <c r="I66" s="18">
        <v>1</v>
      </c>
      <c r="J66" s="18">
        <v>1</v>
      </c>
      <c r="K66" s="18">
        <v>1</v>
      </c>
      <c r="L66" s="18">
        <v>0</v>
      </c>
      <c r="M66" s="18">
        <f t="shared" si="24"/>
        <v>3</v>
      </c>
      <c r="N66" s="16"/>
      <c r="O66" s="12"/>
      <c r="P66" s="5"/>
    </row>
    <row r="67" spans="1:16" ht="12.75">
      <c r="A67" s="18">
        <v>6</v>
      </c>
      <c r="B67" s="99"/>
      <c r="C67" s="36" t="s">
        <v>13</v>
      </c>
      <c r="D67" s="32" t="s">
        <v>79</v>
      </c>
      <c r="E67" s="2" t="s">
        <v>2</v>
      </c>
      <c r="F67" s="18">
        <v>3</v>
      </c>
      <c r="G67" s="18">
        <v>1</v>
      </c>
      <c r="H67" s="26">
        <v>9</v>
      </c>
      <c r="I67" s="18">
        <v>2</v>
      </c>
      <c r="J67" s="18">
        <v>2</v>
      </c>
      <c r="K67" s="18">
        <v>2</v>
      </c>
      <c r="L67" s="18">
        <v>3</v>
      </c>
      <c r="M67" s="18">
        <f t="shared" si="24"/>
        <v>3</v>
      </c>
      <c r="N67" s="18"/>
      <c r="O67" s="12"/>
      <c r="P67" s="5"/>
    </row>
    <row r="68" spans="1:16" s="15" customFormat="1" ht="12.75">
      <c r="A68" s="17"/>
      <c r="B68" s="17"/>
      <c r="C68" s="40"/>
      <c r="D68" s="27"/>
      <c r="E68" s="21"/>
      <c r="F68" s="17"/>
      <c r="G68" s="17"/>
      <c r="H68" s="23"/>
      <c r="I68" s="24"/>
      <c r="J68" s="24"/>
      <c r="K68" s="24"/>
      <c r="L68" s="24"/>
      <c r="M68" s="24"/>
      <c r="N68" s="17"/>
      <c r="O68" s="25"/>
      <c r="P68" s="28"/>
    </row>
    <row r="69" spans="1:16" ht="12.75">
      <c r="A69" s="18">
        <v>1</v>
      </c>
      <c r="B69" s="99" t="s">
        <v>78</v>
      </c>
      <c r="C69" s="36" t="s">
        <v>67</v>
      </c>
      <c r="D69" s="32" t="s">
        <v>73</v>
      </c>
      <c r="E69" s="2" t="s">
        <v>2</v>
      </c>
      <c r="F69" s="18">
        <v>7</v>
      </c>
      <c r="G69" s="18">
        <v>1</v>
      </c>
      <c r="H69" s="26">
        <f>50000/8000*F69*G69</f>
        <v>43.75</v>
      </c>
      <c r="I69" s="18">
        <v>14</v>
      </c>
      <c r="J69" s="18">
        <v>12</v>
      </c>
      <c r="K69" s="18">
        <v>12</v>
      </c>
      <c r="L69" s="18">
        <v>12</v>
      </c>
      <c r="M69" s="18">
        <f aca="true" t="shared" si="25" ref="M69:M74">+F69*G69</f>
        <v>7</v>
      </c>
      <c r="N69" s="3"/>
      <c r="O69" s="12"/>
      <c r="P69" s="5"/>
    </row>
    <row r="70" spans="1:16" ht="12.75">
      <c r="A70" s="18">
        <v>2</v>
      </c>
      <c r="B70" s="99"/>
      <c r="C70" s="36" t="s">
        <v>62</v>
      </c>
      <c r="D70" s="32" t="s">
        <v>75</v>
      </c>
      <c r="E70" s="2" t="s">
        <v>2</v>
      </c>
      <c r="F70" s="48">
        <v>7</v>
      </c>
      <c r="G70" s="18">
        <v>1</v>
      </c>
      <c r="H70" s="26">
        <f>50000/8000*F70*G70</f>
        <v>43.75</v>
      </c>
      <c r="I70" s="18">
        <v>14</v>
      </c>
      <c r="J70" s="18">
        <v>12</v>
      </c>
      <c r="K70" s="18">
        <v>12</v>
      </c>
      <c r="L70" s="18">
        <v>12</v>
      </c>
      <c r="M70" s="18">
        <f t="shared" si="25"/>
        <v>7</v>
      </c>
      <c r="N70" s="16"/>
      <c r="O70" s="12"/>
      <c r="P70" s="5"/>
    </row>
    <row r="71" spans="1:16" ht="12.75">
      <c r="A71" s="18">
        <v>3</v>
      </c>
      <c r="B71" s="99"/>
      <c r="C71" s="36" t="s">
        <v>63</v>
      </c>
      <c r="D71" s="2" t="s">
        <v>74</v>
      </c>
      <c r="E71" s="2" t="s">
        <v>2</v>
      </c>
      <c r="F71" s="48">
        <v>7</v>
      </c>
      <c r="G71" s="18">
        <v>1</v>
      </c>
      <c r="H71" s="26">
        <f>50000/8000*F71*G71</f>
        <v>43.75</v>
      </c>
      <c r="I71" s="18">
        <v>14</v>
      </c>
      <c r="J71" s="18">
        <v>12</v>
      </c>
      <c r="K71" s="18">
        <v>12</v>
      </c>
      <c r="L71" s="18">
        <v>12</v>
      </c>
      <c r="M71" s="18">
        <f t="shared" si="25"/>
        <v>7</v>
      </c>
      <c r="N71" s="16"/>
      <c r="O71" s="12"/>
      <c r="P71" s="5"/>
    </row>
    <row r="72" spans="1:16" ht="12.75">
      <c r="A72" s="18">
        <v>4</v>
      </c>
      <c r="B72" s="99"/>
      <c r="C72" s="36" t="s">
        <v>85</v>
      </c>
      <c r="D72" s="33" t="s">
        <v>86</v>
      </c>
      <c r="E72" s="2" t="s">
        <v>2</v>
      </c>
      <c r="F72" s="48">
        <v>7</v>
      </c>
      <c r="G72" s="18">
        <v>1</v>
      </c>
      <c r="H72" s="26">
        <v>8</v>
      </c>
      <c r="I72" s="18">
        <v>2</v>
      </c>
      <c r="J72" s="18">
        <v>2</v>
      </c>
      <c r="K72" s="18">
        <v>2</v>
      </c>
      <c r="L72" s="18">
        <v>2</v>
      </c>
      <c r="M72" s="18">
        <f t="shared" si="25"/>
        <v>7</v>
      </c>
      <c r="N72" s="16"/>
      <c r="O72" s="12"/>
      <c r="P72" s="5"/>
    </row>
    <row r="73" spans="1:16" ht="12.75">
      <c r="A73" s="18">
        <v>5</v>
      </c>
      <c r="B73" s="99"/>
      <c r="C73" s="36" t="s">
        <v>64</v>
      </c>
      <c r="D73" s="5" t="s">
        <v>65</v>
      </c>
      <c r="E73" s="2" t="s">
        <v>2</v>
      </c>
      <c r="F73" s="48">
        <v>7</v>
      </c>
      <c r="G73" s="18">
        <v>1</v>
      </c>
      <c r="H73" s="26">
        <f>50000/16000*F73*G73</f>
        <v>21.875</v>
      </c>
      <c r="I73" s="18">
        <v>6</v>
      </c>
      <c r="J73" s="18">
        <v>6</v>
      </c>
      <c r="K73" s="18">
        <v>6</v>
      </c>
      <c r="L73" s="18">
        <v>7</v>
      </c>
      <c r="M73" s="18">
        <f t="shared" si="25"/>
        <v>7</v>
      </c>
      <c r="N73" s="16"/>
      <c r="O73" s="12"/>
      <c r="P73" s="5"/>
    </row>
    <row r="74" spans="1:16" ht="12.75">
      <c r="A74" s="18">
        <v>6</v>
      </c>
      <c r="B74" s="99"/>
      <c r="C74" s="36" t="s">
        <v>13</v>
      </c>
      <c r="D74" s="32" t="s">
        <v>76</v>
      </c>
      <c r="E74" s="2" t="s">
        <v>2</v>
      </c>
      <c r="F74" s="48">
        <v>7</v>
      </c>
      <c r="G74" s="18">
        <v>1</v>
      </c>
      <c r="H74" s="26">
        <f>50000/16000*F74*G74</f>
        <v>21.875</v>
      </c>
      <c r="I74" s="18">
        <v>6</v>
      </c>
      <c r="J74" s="18">
        <v>6</v>
      </c>
      <c r="K74" s="18">
        <v>6</v>
      </c>
      <c r="L74" s="18">
        <v>7</v>
      </c>
      <c r="M74" s="18">
        <f t="shared" si="25"/>
        <v>7</v>
      </c>
      <c r="N74" s="18"/>
      <c r="O74" s="12"/>
      <c r="P74" s="5"/>
    </row>
    <row r="75" spans="1:16" s="15" customFormat="1" ht="12.75">
      <c r="A75" s="17"/>
      <c r="B75" s="17"/>
      <c r="C75" s="40"/>
      <c r="D75" s="27"/>
      <c r="E75" s="21"/>
      <c r="F75" s="17"/>
      <c r="G75" s="17"/>
      <c r="H75" s="23"/>
      <c r="I75" s="24"/>
      <c r="J75" s="24"/>
      <c r="K75" s="24"/>
      <c r="L75" s="24"/>
      <c r="M75" s="24"/>
      <c r="N75" s="17"/>
      <c r="O75" s="25"/>
      <c r="P75" s="28"/>
    </row>
    <row r="76" spans="1:16" ht="12.75">
      <c r="A76" s="29"/>
      <c r="B76" s="17" t="s">
        <v>4</v>
      </c>
      <c r="C76" s="36"/>
      <c r="D76" s="2"/>
      <c r="E76" s="2"/>
      <c r="F76" s="2"/>
      <c r="G76" s="2"/>
      <c r="H76" s="30"/>
      <c r="I76" s="24"/>
      <c r="J76" s="24"/>
      <c r="K76" s="24"/>
      <c r="L76" s="24"/>
      <c r="M76" s="24"/>
      <c r="N76" s="24"/>
      <c r="O76" s="24"/>
      <c r="P76" s="31"/>
    </row>
    <row r="77" ht="9.75" customHeight="1"/>
    <row r="78" ht="9.75" customHeight="1"/>
    <row r="79" spans="4:13" ht="21" customHeight="1">
      <c r="D79" s="95" t="s">
        <v>105</v>
      </c>
      <c r="E79" s="95"/>
      <c r="L79" s="96" t="s">
        <v>106</v>
      </c>
      <c r="M79" s="96"/>
    </row>
    <row r="80" ht="9.75" customHeight="1"/>
    <row r="81" spans="4:19" ht="18.75">
      <c r="D81" s="97" t="s">
        <v>94</v>
      </c>
      <c r="E81" s="97"/>
      <c r="F81" s="97"/>
      <c r="G81" s="97"/>
      <c r="H81" s="44"/>
      <c r="I81" s="44"/>
      <c r="J81" s="45"/>
      <c r="K81" s="46"/>
      <c r="L81" s="98" t="s">
        <v>95</v>
      </c>
      <c r="M81" s="98"/>
      <c r="P81" s="10"/>
      <c r="Q81" s="10"/>
      <c r="R81" s="10"/>
      <c r="S81" s="10"/>
    </row>
    <row r="82" spans="9:19" ht="12.75">
      <c r="I82" s="11"/>
      <c r="P82" s="10"/>
      <c r="Q82" s="10"/>
      <c r="R82" s="10"/>
      <c r="S82" s="10"/>
    </row>
    <row r="83" spans="4:19" ht="18.75">
      <c r="D83" s="97" t="s">
        <v>103</v>
      </c>
      <c r="E83" s="97"/>
      <c r="F83" s="97"/>
      <c r="G83" s="97"/>
      <c r="H83" s="44"/>
      <c r="I83" s="44"/>
      <c r="J83" s="45"/>
      <c r="K83" s="46"/>
      <c r="L83" s="98" t="s">
        <v>104</v>
      </c>
      <c r="M83" s="98"/>
      <c r="N83" s="46"/>
      <c r="O83" s="46"/>
      <c r="P83" s="10"/>
      <c r="Q83" s="10"/>
      <c r="R83" s="10"/>
      <c r="S83" s="10"/>
    </row>
    <row r="84" spans="4:19" ht="18.75">
      <c r="D84" s="97"/>
      <c r="E84" s="97"/>
      <c r="F84" s="97"/>
      <c r="G84" s="97"/>
      <c r="H84" s="44"/>
      <c r="I84" s="44"/>
      <c r="J84" s="46"/>
      <c r="K84" s="46"/>
      <c r="L84" s="98"/>
      <c r="M84" s="98"/>
      <c r="N84" s="46"/>
      <c r="O84" s="46"/>
      <c r="P84" s="10"/>
      <c r="Q84" s="10"/>
      <c r="R84" s="10"/>
      <c r="S84" s="10"/>
    </row>
    <row r="85" spans="4:19" ht="18.75">
      <c r="D85" s="97" t="s">
        <v>96</v>
      </c>
      <c r="E85" s="97"/>
      <c r="F85" s="97"/>
      <c r="G85" s="97"/>
      <c r="H85" s="44"/>
      <c r="I85" s="44"/>
      <c r="J85" s="46"/>
      <c r="K85" s="46"/>
      <c r="L85" s="98" t="s">
        <v>97</v>
      </c>
      <c r="M85" s="98"/>
      <c r="N85" s="46"/>
      <c r="O85" s="46"/>
      <c r="P85" s="10"/>
      <c r="Q85" s="10"/>
      <c r="R85" s="10"/>
      <c r="S85" s="10"/>
    </row>
    <row r="86" spans="4:19" ht="18.75">
      <c r="D86" s="97"/>
      <c r="E86" s="97"/>
      <c r="F86" s="97"/>
      <c r="G86" s="97"/>
      <c r="H86" s="44"/>
      <c r="I86" s="44"/>
      <c r="J86" s="46"/>
      <c r="K86" s="46"/>
      <c r="L86" s="98"/>
      <c r="M86" s="98"/>
      <c r="N86" s="46"/>
      <c r="O86" s="46"/>
      <c r="P86" s="10"/>
      <c r="Q86" s="10"/>
      <c r="R86" s="10"/>
      <c r="S86" s="10"/>
    </row>
    <row r="87" spans="4:19" ht="18.75">
      <c r="D87" s="97" t="s">
        <v>98</v>
      </c>
      <c r="E87" s="97"/>
      <c r="F87" s="97"/>
      <c r="G87" s="97"/>
      <c r="H87" s="44"/>
      <c r="I87" s="44"/>
      <c r="J87" s="46"/>
      <c r="K87" s="46"/>
      <c r="L87" s="98" t="s">
        <v>102</v>
      </c>
      <c r="M87" s="98"/>
      <c r="N87" s="46"/>
      <c r="O87" s="46"/>
      <c r="P87" s="10"/>
      <c r="Q87" s="10"/>
      <c r="R87" s="10"/>
      <c r="S87" s="10"/>
    </row>
  </sheetData>
  <sheetProtection/>
  <mergeCells count="47">
    <mergeCell ref="B10:B21"/>
    <mergeCell ref="B69:B74"/>
    <mergeCell ref="B36:B44"/>
    <mergeCell ref="B46:B52"/>
    <mergeCell ref="B54:B60"/>
    <mergeCell ref="B62:B67"/>
    <mergeCell ref="B23:B34"/>
    <mergeCell ref="N1:P1"/>
    <mergeCell ref="A7:A8"/>
    <mergeCell ref="B7:B8"/>
    <mergeCell ref="C7:C8"/>
    <mergeCell ref="D7:D8"/>
    <mergeCell ref="E7:E8"/>
    <mergeCell ref="F7:F8"/>
    <mergeCell ref="G7:G8"/>
    <mergeCell ref="H7:H8"/>
    <mergeCell ref="I7:L7"/>
    <mergeCell ref="N7:O7"/>
    <mergeCell ref="N2:P2"/>
    <mergeCell ref="A5:P5"/>
    <mergeCell ref="A6:P6"/>
    <mergeCell ref="A2:B2"/>
    <mergeCell ref="A3:B3"/>
    <mergeCell ref="A4:B4"/>
    <mergeCell ref="N3:P3"/>
    <mergeCell ref="P7:P8"/>
    <mergeCell ref="M7:M8"/>
    <mergeCell ref="L84:M84"/>
    <mergeCell ref="D85:E85"/>
    <mergeCell ref="F85:G85"/>
    <mergeCell ref="L85:M85"/>
    <mergeCell ref="D81:E81"/>
    <mergeCell ref="F81:G81"/>
    <mergeCell ref="L81:M81"/>
    <mergeCell ref="D83:E83"/>
    <mergeCell ref="F83:G83"/>
    <mergeCell ref="L83:M83"/>
    <mergeCell ref="D79:E79"/>
    <mergeCell ref="L79:M79"/>
    <mergeCell ref="D86:E86"/>
    <mergeCell ref="F86:G86"/>
    <mergeCell ref="L86:M86"/>
    <mergeCell ref="D87:E87"/>
    <mergeCell ref="F87:G87"/>
    <mergeCell ref="L87:M87"/>
    <mergeCell ref="D84:E84"/>
    <mergeCell ref="F84:G84"/>
  </mergeCells>
  <printOptions/>
  <pageMargins left="0.31496062992125984" right="0.2362204724409449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7"/>
  <sheetViews>
    <sheetView zoomScale="70" zoomScaleNormal="70" zoomScalePageLayoutView="0" workbookViewId="0" topLeftCell="A144">
      <selection activeCell="A8" sqref="A8:IV194"/>
    </sheetView>
  </sheetViews>
  <sheetFormatPr defaultColWidth="9.140625" defaultRowHeight="12.75"/>
  <cols>
    <col min="1" max="1" width="4.421875" style="0" customWidth="1"/>
    <col min="2" max="2" width="17.140625" style="0" customWidth="1"/>
    <col min="3" max="3" width="21.28125" style="0" customWidth="1"/>
    <col min="4" max="4" width="17.7109375" style="0" customWidth="1"/>
    <col min="5" max="5" width="5.7109375" style="0" customWidth="1"/>
  </cols>
  <sheetData>
    <row r="1" spans="1:14" ht="18.75">
      <c r="A1" s="118"/>
      <c r="B1" s="118"/>
      <c r="C1" s="118"/>
      <c r="D1" s="53"/>
      <c r="E1" s="54"/>
      <c r="F1" s="55"/>
      <c r="G1" s="55"/>
      <c r="H1" s="55"/>
      <c r="I1" s="56"/>
      <c r="J1" s="56"/>
      <c r="K1" s="56"/>
      <c r="L1" s="56"/>
      <c r="M1" s="56"/>
      <c r="N1" s="57"/>
    </row>
    <row r="2" spans="1:14" ht="18.75">
      <c r="A2" s="118"/>
      <c r="B2" s="118"/>
      <c r="C2" s="118"/>
      <c r="D2" s="53"/>
      <c r="E2" s="54"/>
      <c r="F2" s="55"/>
      <c r="G2" s="55"/>
      <c r="H2" s="55"/>
      <c r="I2" s="56"/>
      <c r="J2" s="56"/>
      <c r="K2" s="56"/>
      <c r="L2" s="56"/>
      <c r="M2" s="56"/>
      <c r="N2" s="57"/>
    </row>
    <row r="3" spans="1:14" ht="14.25">
      <c r="A3" s="119" t="s">
        <v>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4.25">
      <c r="A4" s="119" t="s">
        <v>109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14.25">
      <c r="A5" s="115" t="s">
        <v>6</v>
      </c>
      <c r="B5" s="115" t="s">
        <v>7</v>
      </c>
      <c r="C5" s="115" t="s">
        <v>23</v>
      </c>
      <c r="D5" s="115" t="s">
        <v>8</v>
      </c>
      <c r="E5" s="115" t="s">
        <v>1</v>
      </c>
      <c r="F5" s="115" t="s">
        <v>9</v>
      </c>
      <c r="G5" s="115" t="s">
        <v>10</v>
      </c>
      <c r="H5" s="115" t="s">
        <v>17</v>
      </c>
      <c r="I5" s="116" t="s">
        <v>16</v>
      </c>
      <c r="J5" s="116"/>
      <c r="K5" s="116"/>
      <c r="L5" s="116"/>
      <c r="M5" s="116" t="s">
        <v>22</v>
      </c>
      <c r="N5" s="117" t="s">
        <v>3</v>
      </c>
    </row>
    <row r="6" spans="1:14" ht="28.5">
      <c r="A6" s="115"/>
      <c r="B6" s="115"/>
      <c r="C6" s="115"/>
      <c r="D6" s="115"/>
      <c r="E6" s="115"/>
      <c r="F6" s="115"/>
      <c r="G6" s="115"/>
      <c r="H6" s="115"/>
      <c r="I6" s="58" t="s">
        <v>18</v>
      </c>
      <c r="J6" s="58" t="s">
        <v>19</v>
      </c>
      <c r="K6" s="58" t="s">
        <v>20</v>
      </c>
      <c r="L6" s="58" t="s">
        <v>21</v>
      </c>
      <c r="M6" s="116"/>
      <c r="N6" s="117"/>
    </row>
    <row r="7" spans="1:14" ht="15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1">
        <v>16</v>
      </c>
    </row>
    <row r="8" spans="1:14" ht="27" customHeight="1">
      <c r="A8" s="62">
        <v>1</v>
      </c>
      <c r="B8" s="111" t="s">
        <v>110</v>
      </c>
      <c r="C8" s="59" t="s">
        <v>67</v>
      </c>
      <c r="D8" s="61">
        <v>10297295</v>
      </c>
      <c r="E8" s="61" t="s">
        <v>2</v>
      </c>
      <c r="F8" s="59">
        <v>5</v>
      </c>
      <c r="G8" s="59">
        <v>2</v>
      </c>
      <c r="H8" s="59">
        <f>3000/250*F8*G8</f>
        <v>120</v>
      </c>
      <c r="I8" s="60">
        <f aca="true" t="shared" si="0" ref="I8:I14">+H8/4</f>
        <v>30</v>
      </c>
      <c r="J8" s="60">
        <f aca="true" t="shared" si="1" ref="J8:J14">+H8/4</f>
        <v>30</v>
      </c>
      <c r="K8" s="60">
        <f aca="true" t="shared" si="2" ref="K8:K14">+H8/4</f>
        <v>30</v>
      </c>
      <c r="L8" s="60">
        <f aca="true" t="shared" si="3" ref="L8:L14">+H8/4</f>
        <v>30</v>
      </c>
      <c r="M8" s="63">
        <f aca="true" t="shared" si="4" ref="M8:M20">G8*F8</f>
        <v>10</v>
      </c>
      <c r="N8" s="61"/>
    </row>
    <row r="9" spans="1:14" ht="27" customHeight="1">
      <c r="A9" s="62">
        <v>2</v>
      </c>
      <c r="B9" s="111"/>
      <c r="C9" s="59" t="s">
        <v>111</v>
      </c>
      <c r="D9" s="61">
        <v>10032835</v>
      </c>
      <c r="E9" s="61" t="s">
        <v>2</v>
      </c>
      <c r="F9" s="59">
        <v>5</v>
      </c>
      <c r="G9" s="59">
        <v>1</v>
      </c>
      <c r="H9" s="59">
        <f>6000/250*F9*G9</f>
        <v>120</v>
      </c>
      <c r="I9" s="60">
        <f t="shared" si="0"/>
        <v>30</v>
      </c>
      <c r="J9" s="60">
        <f t="shared" si="1"/>
        <v>30</v>
      </c>
      <c r="K9" s="60">
        <f t="shared" si="2"/>
        <v>30</v>
      </c>
      <c r="L9" s="60">
        <f t="shared" si="3"/>
        <v>30</v>
      </c>
      <c r="M9" s="63">
        <f t="shared" si="4"/>
        <v>5</v>
      </c>
      <c r="N9" s="61"/>
    </row>
    <row r="10" spans="1:14" ht="27" customHeight="1">
      <c r="A10" s="62">
        <v>3</v>
      </c>
      <c r="B10" s="111"/>
      <c r="C10" s="59" t="s">
        <v>62</v>
      </c>
      <c r="D10" s="61">
        <v>10429946</v>
      </c>
      <c r="E10" s="61" t="s">
        <v>2</v>
      </c>
      <c r="F10" s="59">
        <v>5</v>
      </c>
      <c r="G10" s="59">
        <v>1</v>
      </c>
      <c r="H10" s="59">
        <f>6000/250*F10*G10</f>
        <v>120</v>
      </c>
      <c r="I10" s="60">
        <f t="shared" si="0"/>
        <v>30</v>
      </c>
      <c r="J10" s="60">
        <f t="shared" si="1"/>
        <v>30</v>
      </c>
      <c r="K10" s="60">
        <f t="shared" si="2"/>
        <v>30</v>
      </c>
      <c r="L10" s="60">
        <f t="shared" si="3"/>
        <v>30</v>
      </c>
      <c r="M10" s="63">
        <f t="shared" si="4"/>
        <v>5</v>
      </c>
      <c r="N10" s="61"/>
    </row>
    <row r="11" spans="1:14" ht="27" customHeight="1">
      <c r="A11" s="62">
        <v>4</v>
      </c>
      <c r="B11" s="111"/>
      <c r="C11" s="59" t="s">
        <v>62</v>
      </c>
      <c r="D11" s="61">
        <v>553183708</v>
      </c>
      <c r="E11" s="61" t="s">
        <v>2</v>
      </c>
      <c r="F11" s="59">
        <v>5</v>
      </c>
      <c r="G11" s="59">
        <v>2</v>
      </c>
      <c r="H11" s="59">
        <f>6000/250*F11*G11</f>
        <v>240</v>
      </c>
      <c r="I11" s="60">
        <f t="shared" si="0"/>
        <v>60</v>
      </c>
      <c r="J11" s="60">
        <f t="shared" si="1"/>
        <v>60</v>
      </c>
      <c r="K11" s="60">
        <f t="shared" si="2"/>
        <v>60</v>
      </c>
      <c r="L11" s="60">
        <f t="shared" si="3"/>
        <v>60</v>
      </c>
      <c r="M11" s="63">
        <f t="shared" si="4"/>
        <v>10</v>
      </c>
      <c r="N11" s="61"/>
    </row>
    <row r="12" spans="1:14" ht="27" customHeight="1">
      <c r="A12" s="62">
        <v>5</v>
      </c>
      <c r="B12" s="111"/>
      <c r="C12" s="59" t="s">
        <v>63</v>
      </c>
      <c r="D12" s="61">
        <v>10044302</v>
      </c>
      <c r="E12" s="61" t="s">
        <v>2</v>
      </c>
      <c r="F12" s="59">
        <v>5</v>
      </c>
      <c r="G12" s="59">
        <v>1</v>
      </c>
      <c r="H12" s="59">
        <f>6000/250*F12*G12</f>
        <v>120</v>
      </c>
      <c r="I12" s="60">
        <f t="shared" si="0"/>
        <v>30</v>
      </c>
      <c r="J12" s="60">
        <f t="shared" si="1"/>
        <v>30</v>
      </c>
      <c r="K12" s="60">
        <f t="shared" si="2"/>
        <v>30</v>
      </c>
      <c r="L12" s="60">
        <f t="shared" si="3"/>
        <v>30</v>
      </c>
      <c r="M12" s="63">
        <f t="shared" si="4"/>
        <v>5</v>
      </c>
      <c r="N12" s="61"/>
    </row>
    <row r="13" spans="1:14" ht="27" customHeight="1">
      <c r="A13" s="62">
        <v>6</v>
      </c>
      <c r="B13" s="111"/>
      <c r="C13" s="59" t="s">
        <v>80</v>
      </c>
      <c r="D13" s="61">
        <v>10343995</v>
      </c>
      <c r="E13" s="61" t="s">
        <v>2</v>
      </c>
      <c r="F13" s="59">
        <v>5</v>
      </c>
      <c r="G13" s="59">
        <v>1</v>
      </c>
      <c r="H13" s="59">
        <f>6000/500*F13*G13</f>
        <v>60</v>
      </c>
      <c r="I13" s="60">
        <f t="shared" si="0"/>
        <v>15</v>
      </c>
      <c r="J13" s="60">
        <f t="shared" si="1"/>
        <v>15</v>
      </c>
      <c r="K13" s="60">
        <f t="shared" si="2"/>
        <v>15</v>
      </c>
      <c r="L13" s="60">
        <f t="shared" si="3"/>
        <v>15</v>
      </c>
      <c r="M13" s="63">
        <f t="shared" si="4"/>
        <v>5</v>
      </c>
      <c r="N13" s="61"/>
    </row>
    <row r="14" spans="1:14" ht="27" customHeight="1">
      <c r="A14" s="62">
        <v>7</v>
      </c>
      <c r="B14" s="111"/>
      <c r="C14" s="59" t="s">
        <v>80</v>
      </c>
      <c r="D14" s="61">
        <v>11343996</v>
      </c>
      <c r="E14" s="61" t="s">
        <v>2</v>
      </c>
      <c r="F14" s="59">
        <v>5</v>
      </c>
      <c r="G14" s="59">
        <v>1</v>
      </c>
      <c r="H14" s="59">
        <f>6000/500*F14*G14</f>
        <v>60</v>
      </c>
      <c r="I14" s="60">
        <f t="shared" si="0"/>
        <v>15</v>
      </c>
      <c r="J14" s="60">
        <f t="shared" si="1"/>
        <v>15</v>
      </c>
      <c r="K14" s="60">
        <f t="shared" si="2"/>
        <v>15</v>
      </c>
      <c r="L14" s="60">
        <f t="shared" si="3"/>
        <v>15</v>
      </c>
      <c r="M14" s="63">
        <f t="shared" si="4"/>
        <v>5</v>
      </c>
      <c r="N14" s="61"/>
    </row>
    <row r="15" spans="1:14" ht="27" customHeight="1">
      <c r="A15" s="62">
        <v>8</v>
      </c>
      <c r="B15" s="111"/>
      <c r="C15" s="59" t="s">
        <v>112</v>
      </c>
      <c r="D15" s="61">
        <v>10428561</v>
      </c>
      <c r="E15" s="61" t="s">
        <v>2</v>
      </c>
      <c r="F15" s="59">
        <v>5</v>
      </c>
      <c r="G15" s="59">
        <v>1</v>
      </c>
      <c r="H15" s="59">
        <f>6000/1000*F15*G15</f>
        <v>30</v>
      </c>
      <c r="I15" s="60">
        <v>8</v>
      </c>
      <c r="J15" s="60">
        <v>8</v>
      </c>
      <c r="K15" s="60">
        <v>8</v>
      </c>
      <c r="L15" s="60">
        <v>6</v>
      </c>
      <c r="M15" s="63">
        <f t="shared" si="4"/>
        <v>5</v>
      </c>
      <c r="N15" s="61"/>
    </row>
    <row r="16" spans="1:14" ht="27" customHeight="1">
      <c r="A16" s="62">
        <v>9</v>
      </c>
      <c r="B16" s="111"/>
      <c r="C16" s="59" t="s">
        <v>112</v>
      </c>
      <c r="D16" s="61">
        <v>10035247</v>
      </c>
      <c r="E16" s="61" t="s">
        <v>2</v>
      </c>
      <c r="F16" s="59">
        <v>5</v>
      </c>
      <c r="G16" s="59">
        <v>1</v>
      </c>
      <c r="H16" s="59">
        <f>6000/1000*F16*G16</f>
        <v>30</v>
      </c>
      <c r="I16" s="60">
        <v>8</v>
      </c>
      <c r="J16" s="60">
        <v>8</v>
      </c>
      <c r="K16" s="60">
        <v>8</v>
      </c>
      <c r="L16" s="60">
        <v>6</v>
      </c>
      <c r="M16" s="63">
        <f t="shared" si="4"/>
        <v>5</v>
      </c>
      <c r="N16" s="61"/>
    </row>
    <row r="17" spans="1:14" ht="27" customHeight="1">
      <c r="A17" s="62">
        <v>10</v>
      </c>
      <c r="B17" s="111"/>
      <c r="C17" s="59" t="s">
        <v>113</v>
      </c>
      <c r="D17" s="61">
        <v>10287303</v>
      </c>
      <c r="E17" s="61" t="s">
        <v>2</v>
      </c>
      <c r="F17" s="59">
        <v>5</v>
      </c>
      <c r="G17" s="59">
        <v>1</v>
      </c>
      <c r="H17" s="59">
        <f>6000/1000*F17*G17</f>
        <v>30</v>
      </c>
      <c r="I17" s="60">
        <v>8</v>
      </c>
      <c r="J17" s="60">
        <v>8</v>
      </c>
      <c r="K17" s="60">
        <v>8</v>
      </c>
      <c r="L17" s="60">
        <v>6</v>
      </c>
      <c r="M17" s="63">
        <f t="shared" si="4"/>
        <v>5</v>
      </c>
      <c r="N17" s="61"/>
    </row>
    <row r="18" spans="1:14" ht="27" customHeight="1">
      <c r="A18" s="62">
        <v>11</v>
      </c>
      <c r="B18" s="111"/>
      <c r="C18" s="59" t="s">
        <v>113</v>
      </c>
      <c r="D18" s="61">
        <v>10097542</v>
      </c>
      <c r="E18" s="61" t="s">
        <v>2</v>
      </c>
      <c r="F18" s="59">
        <v>5</v>
      </c>
      <c r="G18" s="59">
        <v>1</v>
      </c>
      <c r="H18" s="59">
        <f>6000/1000*F18*G18</f>
        <v>30</v>
      </c>
      <c r="I18" s="60">
        <v>8</v>
      </c>
      <c r="J18" s="60">
        <v>8</v>
      </c>
      <c r="K18" s="60">
        <v>8</v>
      </c>
      <c r="L18" s="60">
        <v>6</v>
      </c>
      <c r="M18" s="63">
        <f t="shared" si="4"/>
        <v>5</v>
      </c>
      <c r="N18" s="61"/>
    </row>
    <row r="19" spans="1:14" ht="27" customHeight="1">
      <c r="A19" s="62">
        <v>12</v>
      </c>
      <c r="B19" s="111"/>
      <c r="C19" s="59" t="s">
        <v>114</v>
      </c>
      <c r="D19" s="61">
        <v>10118554</v>
      </c>
      <c r="E19" s="61" t="s">
        <v>2</v>
      </c>
      <c r="F19" s="59">
        <v>5</v>
      </c>
      <c r="G19" s="59">
        <v>6</v>
      </c>
      <c r="H19" s="59">
        <f>6000/6000*F19*G19</f>
        <v>30</v>
      </c>
      <c r="I19" s="60">
        <v>8</v>
      </c>
      <c r="J19" s="60">
        <v>8</v>
      </c>
      <c r="K19" s="60">
        <v>8</v>
      </c>
      <c r="L19" s="60">
        <v>6</v>
      </c>
      <c r="M19" s="63">
        <f t="shared" si="4"/>
        <v>30</v>
      </c>
      <c r="N19" s="61"/>
    </row>
    <row r="20" spans="1:14" ht="27" customHeight="1">
      <c r="A20" s="62">
        <v>13</v>
      </c>
      <c r="B20" s="111"/>
      <c r="C20" s="59" t="s">
        <v>115</v>
      </c>
      <c r="D20" s="61">
        <v>11005218</v>
      </c>
      <c r="E20" s="61" t="s">
        <v>2</v>
      </c>
      <c r="F20" s="59">
        <v>5</v>
      </c>
      <c r="G20" s="59">
        <v>1</v>
      </c>
      <c r="H20" s="59">
        <f>6000/3000*F20*G20</f>
        <v>10</v>
      </c>
      <c r="I20" s="60">
        <v>4</v>
      </c>
      <c r="J20" s="60">
        <v>2</v>
      </c>
      <c r="K20" s="60">
        <v>2</v>
      </c>
      <c r="L20" s="60">
        <v>2</v>
      </c>
      <c r="M20" s="63">
        <f t="shared" si="4"/>
        <v>5</v>
      </c>
      <c r="N20" s="61"/>
    </row>
    <row r="21" spans="1:14" ht="27" customHeight="1">
      <c r="A21" s="64"/>
      <c r="B21" s="59"/>
      <c r="C21" s="61"/>
      <c r="D21" s="59"/>
      <c r="E21" s="61"/>
      <c r="F21" s="59"/>
      <c r="G21" s="59"/>
      <c r="H21" s="65"/>
      <c r="I21" s="66"/>
      <c r="J21" s="66"/>
      <c r="K21" s="66"/>
      <c r="L21" s="66"/>
      <c r="M21" s="66"/>
      <c r="N21" s="61"/>
    </row>
    <row r="22" spans="1:14" ht="27" customHeight="1">
      <c r="A22" s="62">
        <v>14</v>
      </c>
      <c r="B22" s="111" t="s">
        <v>116</v>
      </c>
      <c r="C22" s="59" t="s">
        <v>117</v>
      </c>
      <c r="D22" s="61" t="s">
        <v>118</v>
      </c>
      <c r="E22" s="61" t="s">
        <v>2</v>
      </c>
      <c r="F22" s="59">
        <v>1</v>
      </c>
      <c r="G22" s="59">
        <v>2</v>
      </c>
      <c r="H22" s="59">
        <f>4000/250*F22*G22</f>
        <v>32</v>
      </c>
      <c r="I22" s="60">
        <f>+H22/4</f>
        <v>8</v>
      </c>
      <c r="J22" s="60">
        <f>+H22/4</f>
        <v>8</v>
      </c>
      <c r="K22" s="60">
        <f>+H22/4</f>
        <v>8</v>
      </c>
      <c r="L22" s="60">
        <f>+H22/4</f>
        <v>8</v>
      </c>
      <c r="M22" s="63">
        <f>G22*F22</f>
        <v>2</v>
      </c>
      <c r="N22" s="61"/>
    </row>
    <row r="23" spans="1:14" ht="27" customHeight="1">
      <c r="A23" s="62">
        <v>15</v>
      </c>
      <c r="B23" s="111"/>
      <c r="C23" s="59" t="s">
        <v>67</v>
      </c>
      <c r="D23" s="61" t="s">
        <v>119</v>
      </c>
      <c r="E23" s="61" t="s">
        <v>2</v>
      </c>
      <c r="F23" s="59">
        <v>1</v>
      </c>
      <c r="G23" s="59">
        <v>3</v>
      </c>
      <c r="H23" s="59">
        <f>4000/250*F23*G23</f>
        <v>48</v>
      </c>
      <c r="I23" s="60">
        <f>+H23/4</f>
        <v>12</v>
      </c>
      <c r="J23" s="60">
        <f>+H23/4</f>
        <v>12</v>
      </c>
      <c r="K23" s="60">
        <f>+H23/4</f>
        <v>12</v>
      </c>
      <c r="L23" s="60">
        <f>+H23/4</f>
        <v>12</v>
      </c>
      <c r="M23" s="63">
        <f>G23*F23</f>
        <v>3</v>
      </c>
      <c r="N23" s="61"/>
    </row>
    <row r="24" spans="1:14" ht="27" customHeight="1">
      <c r="A24" s="62">
        <v>16</v>
      </c>
      <c r="B24" s="111"/>
      <c r="C24" s="59" t="s">
        <v>80</v>
      </c>
      <c r="D24" s="59" t="s">
        <v>120</v>
      </c>
      <c r="E24" s="61" t="s">
        <v>2</v>
      </c>
      <c r="F24" s="59">
        <v>1</v>
      </c>
      <c r="G24" s="59">
        <v>1</v>
      </c>
      <c r="H24" s="59">
        <f>4000/500*F24*G24</f>
        <v>8</v>
      </c>
      <c r="I24" s="60">
        <f>+H24/4</f>
        <v>2</v>
      </c>
      <c r="J24" s="60">
        <f>+H24/4</f>
        <v>2</v>
      </c>
      <c r="K24" s="60">
        <f>+H24/4</f>
        <v>2</v>
      </c>
      <c r="L24" s="60">
        <f>+H24/4</f>
        <v>2</v>
      </c>
      <c r="M24" s="63">
        <f>G24*F24</f>
        <v>1</v>
      </c>
      <c r="N24" s="61"/>
    </row>
    <row r="25" spans="1:14" ht="27" customHeight="1">
      <c r="A25" s="62">
        <v>17</v>
      </c>
      <c r="B25" s="111"/>
      <c r="C25" s="59" t="s">
        <v>121</v>
      </c>
      <c r="D25" s="61" t="s">
        <v>122</v>
      </c>
      <c r="E25" s="61" t="s">
        <v>2</v>
      </c>
      <c r="F25" s="59">
        <v>1</v>
      </c>
      <c r="G25" s="59">
        <v>2</v>
      </c>
      <c r="H25" s="59">
        <f>4000/1000*F25*G25</f>
        <v>8</v>
      </c>
      <c r="I25" s="60">
        <f>+H25/4</f>
        <v>2</v>
      </c>
      <c r="J25" s="60">
        <f>+H25/4</f>
        <v>2</v>
      </c>
      <c r="K25" s="60">
        <f>+H25/4</f>
        <v>2</v>
      </c>
      <c r="L25" s="60">
        <f>+H25/4</f>
        <v>2</v>
      </c>
      <c r="M25" s="63">
        <f>G25*F25</f>
        <v>2</v>
      </c>
      <c r="N25" s="61"/>
    </row>
    <row r="26" spans="1:14" ht="27" customHeight="1">
      <c r="A26" s="62">
        <v>18</v>
      </c>
      <c r="B26" s="111"/>
      <c r="C26" s="59" t="s">
        <v>112</v>
      </c>
      <c r="D26" s="61" t="s">
        <v>123</v>
      </c>
      <c r="E26" s="61" t="s">
        <v>2</v>
      </c>
      <c r="F26" s="59">
        <v>1</v>
      </c>
      <c r="G26" s="59">
        <v>3</v>
      </c>
      <c r="H26" s="59">
        <f>4000/1000*F26*G26</f>
        <v>12</v>
      </c>
      <c r="I26" s="60">
        <f>+H26/4</f>
        <v>3</v>
      </c>
      <c r="J26" s="60">
        <f>+H26/4</f>
        <v>3</v>
      </c>
      <c r="K26" s="60">
        <f>+H26/4</f>
        <v>3</v>
      </c>
      <c r="L26" s="60">
        <f>+H26/4</f>
        <v>3</v>
      </c>
      <c r="M26" s="63">
        <f>G26*F26</f>
        <v>3</v>
      </c>
      <c r="N26" s="61"/>
    </row>
    <row r="27" spans="1:14" ht="27" customHeight="1">
      <c r="A27" s="64"/>
      <c r="B27" s="65"/>
      <c r="C27" s="59"/>
      <c r="D27" s="59"/>
      <c r="E27" s="65"/>
      <c r="F27" s="65"/>
      <c r="G27" s="65"/>
      <c r="H27" s="65"/>
      <c r="I27" s="66"/>
      <c r="J27" s="66"/>
      <c r="K27" s="66"/>
      <c r="L27" s="66"/>
      <c r="M27" s="66"/>
      <c r="N27" s="65"/>
    </row>
    <row r="28" spans="1:14" ht="27" customHeight="1">
      <c r="A28" s="62">
        <v>19</v>
      </c>
      <c r="B28" s="111" t="s">
        <v>124</v>
      </c>
      <c r="C28" s="59" t="s">
        <v>125</v>
      </c>
      <c r="D28" s="61" t="s">
        <v>126</v>
      </c>
      <c r="E28" s="61" t="s">
        <v>2</v>
      </c>
      <c r="F28" s="59">
        <v>6</v>
      </c>
      <c r="G28" s="59">
        <v>1</v>
      </c>
      <c r="H28" s="59">
        <f>4000/250*F28*G28</f>
        <v>96</v>
      </c>
      <c r="I28" s="60">
        <f>+H28/4</f>
        <v>24</v>
      </c>
      <c r="J28" s="60">
        <f>+H28/4</f>
        <v>24</v>
      </c>
      <c r="K28" s="60">
        <f>+H28/4</f>
        <v>24</v>
      </c>
      <c r="L28" s="60">
        <f>+H28/4</f>
        <v>24</v>
      </c>
      <c r="M28" s="63">
        <f>G28*F28</f>
        <v>6</v>
      </c>
      <c r="N28" s="61"/>
    </row>
    <row r="29" spans="1:14" ht="27" customHeight="1">
      <c r="A29" s="62">
        <v>20</v>
      </c>
      <c r="B29" s="111"/>
      <c r="C29" s="59" t="s">
        <v>67</v>
      </c>
      <c r="D29" s="61" t="s">
        <v>127</v>
      </c>
      <c r="E29" s="61" t="s">
        <v>2</v>
      </c>
      <c r="F29" s="59">
        <v>6</v>
      </c>
      <c r="G29" s="59">
        <v>1</v>
      </c>
      <c r="H29" s="59">
        <f>4000/250*F29*G29</f>
        <v>96</v>
      </c>
      <c r="I29" s="60">
        <f>+H29/4</f>
        <v>24</v>
      </c>
      <c r="J29" s="60">
        <f>+H29/4</f>
        <v>24</v>
      </c>
      <c r="K29" s="60">
        <f>+H29/4</f>
        <v>24</v>
      </c>
      <c r="L29" s="60">
        <f>+H29/4</f>
        <v>24</v>
      </c>
      <c r="M29" s="63">
        <f>G29*F29</f>
        <v>6</v>
      </c>
      <c r="N29" s="61"/>
    </row>
    <row r="30" spans="1:14" ht="27" customHeight="1">
      <c r="A30" s="62">
        <v>21</v>
      </c>
      <c r="B30" s="111"/>
      <c r="C30" s="59" t="s">
        <v>80</v>
      </c>
      <c r="D30" s="59" t="s">
        <v>120</v>
      </c>
      <c r="E30" s="61" t="s">
        <v>2</v>
      </c>
      <c r="F30" s="59">
        <v>6</v>
      </c>
      <c r="G30" s="59">
        <v>1</v>
      </c>
      <c r="H30" s="59">
        <f>4000/500*F30*G30</f>
        <v>48</v>
      </c>
      <c r="I30" s="60">
        <f>+H30/4</f>
        <v>12</v>
      </c>
      <c r="J30" s="60">
        <f>+H30/4</f>
        <v>12</v>
      </c>
      <c r="K30" s="60">
        <f>+H30/4</f>
        <v>12</v>
      </c>
      <c r="L30" s="60">
        <f>+H30/4</f>
        <v>12</v>
      </c>
      <c r="M30" s="63">
        <f>G30*F30</f>
        <v>6</v>
      </c>
      <c r="N30" s="61"/>
    </row>
    <row r="31" spans="1:14" ht="27" customHeight="1">
      <c r="A31" s="62">
        <v>22</v>
      </c>
      <c r="B31" s="111"/>
      <c r="C31" s="59" t="s">
        <v>121</v>
      </c>
      <c r="D31" s="61" t="s">
        <v>122</v>
      </c>
      <c r="E31" s="61" t="s">
        <v>2</v>
      </c>
      <c r="F31" s="59">
        <v>6</v>
      </c>
      <c r="G31" s="59">
        <v>2</v>
      </c>
      <c r="H31" s="59">
        <f>4000/1000*F31*G31</f>
        <v>48</v>
      </c>
      <c r="I31" s="60">
        <f>+H31/4</f>
        <v>12</v>
      </c>
      <c r="J31" s="60">
        <f>+H31/4</f>
        <v>12</v>
      </c>
      <c r="K31" s="60">
        <f>+H31/4</f>
        <v>12</v>
      </c>
      <c r="L31" s="60">
        <f>+H31/4</f>
        <v>12</v>
      </c>
      <c r="M31" s="63">
        <f>G31*F31</f>
        <v>12</v>
      </c>
      <c r="N31" s="61"/>
    </row>
    <row r="32" spans="1:14" ht="27" customHeight="1">
      <c r="A32" s="62">
        <v>23</v>
      </c>
      <c r="B32" s="111"/>
      <c r="C32" s="59" t="s">
        <v>112</v>
      </c>
      <c r="D32" s="61" t="s">
        <v>123</v>
      </c>
      <c r="E32" s="61" t="s">
        <v>2</v>
      </c>
      <c r="F32" s="59">
        <v>6</v>
      </c>
      <c r="G32" s="59">
        <v>2</v>
      </c>
      <c r="H32" s="59">
        <f>4000/1000*F32*G32</f>
        <v>48</v>
      </c>
      <c r="I32" s="60">
        <f>+H32/4</f>
        <v>12</v>
      </c>
      <c r="J32" s="60">
        <f>+H32/4</f>
        <v>12</v>
      </c>
      <c r="K32" s="60">
        <f>+H32/4</f>
        <v>12</v>
      </c>
      <c r="L32" s="60">
        <f>+H32/4</f>
        <v>12</v>
      </c>
      <c r="M32" s="63">
        <f>G32*F32</f>
        <v>12</v>
      </c>
      <c r="N32" s="61"/>
    </row>
    <row r="33" spans="1:14" ht="27" customHeight="1">
      <c r="A33" s="64"/>
      <c r="B33" s="59"/>
      <c r="C33" s="61"/>
      <c r="D33" s="59"/>
      <c r="E33" s="61"/>
      <c r="F33" s="59"/>
      <c r="G33" s="59"/>
      <c r="H33" s="65"/>
      <c r="I33" s="66"/>
      <c r="J33" s="66"/>
      <c r="K33" s="66"/>
      <c r="L33" s="66"/>
      <c r="M33" s="60"/>
      <c r="N33" s="61"/>
    </row>
    <row r="34" spans="1:14" ht="27" customHeight="1">
      <c r="A34" s="62">
        <v>24</v>
      </c>
      <c r="B34" s="111" t="s">
        <v>128</v>
      </c>
      <c r="C34" s="59" t="s">
        <v>117</v>
      </c>
      <c r="D34" s="61" t="s">
        <v>129</v>
      </c>
      <c r="E34" s="61" t="s">
        <v>2</v>
      </c>
      <c r="F34" s="59">
        <v>1</v>
      </c>
      <c r="G34" s="59">
        <v>2</v>
      </c>
      <c r="H34" s="59">
        <f>4000/250*F34*G34</f>
        <v>32</v>
      </c>
      <c r="I34" s="60">
        <f aca="true" t="shared" si="5" ref="I34:I41">+H34/4</f>
        <v>8</v>
      </c>
      <c r="J34" s="60">
        <f aca="true" t="shared" si="6" ref="J34:J41">+H34/4</f>
        <v>8</v>
      </c>
      <c r="K34" s="60">
        <f aca="true" t="shared" si="7" ref="K34:K41">+H34/4</f>
        <v>8</v>
      </c>
      <c r="L34" s="60">
        <f aca="true" t="shared" si="8" ref="L34:L41">+H34/4</f>
        <v>8</v>
      </c>
      <c r="M34" s="63">
        <f aca="true" t="shared" si="9" ref="M34:M41">G34*F34</f>
        <v>2</v>
      </c>
      <c r="N34" s="61"/>
    </row>
    <row r="35" spans="1:14" ht="27" customHeight="1">
      <c r="A35" s="62">
        <v>25</v>
      </c>
      <c r="B35" s="111"/>
      <c r="C35" s="59" t="s">
        <v>67</v>
      </c>
      <c r="D35" s="61" t="s">
        <v>130</v>
      </c>
      <c r="E35" s="61" t="s">
        <v>2</v>
      </c>
      <c r="F35" s="59">
        <v>1</v>
      </c>
      <c r="G35" s="59">
        <v>1</v>
      </c>
      <c r="H35" s="59">
        <f>4000/250*F35*G35</f>
        <v>16</v>
      </c>
      <c r="I35" s="60">
        <f t="shared" si="5"/>
        <v>4</v>
      </c>
      <c r="J35" s="60">
        <f t="shared" si="6"/>
        <v>4</v>
      </c>
      <c r="K35" s="60">
        <f t="shared" si="7"/>
        <v>4</v>
      </c>
      <c r="L35" s="60">
        <f t="shared" si="8"/>
        <v>4</v>
      </c>
      <c r="M35" s="63">
        <f t="shared" si="9"/>
        <v>1</v>
      </c>
      <c r="N35" s="61"/>
    </row>
    <row r="36" spans="1:14" ht="27" customHeight="1">
      <c r="A36" s="62">
        <v>26</v>
      </c>
      <c r="B36" s="111"/>
      <c r="C36" s="59" t="s">
        <v>67</v>
      </c>
      <c r="D36" s="61" t="s">
        <v>131</v>
      </c>
      <c r="E36" s="61" t="s">
        <v>2</v>
      </c>
      <c r="F36" s="59">
        <v>1</v>
      </c>
      <c r="G36" s="59">
        <v>1</v>
      </c>
      <c r="H36" s="59">
        <f>4000/250*F36*G36</f>
        <v>16</v>
      </c>
      <c r="I36" s="60">
        <f t="shared" si="5"/>
        <v>4</v>
      </c>
      <c r="J36" s="60">
        <f t="shared" si="6"/>
        <v>4</v>
      </c>
      <c r="K36" s="60">
        <f t="shared" si="7"/>
        <v>4</v>
      </c>
      <c r="L36" s="60">
        <f t="shared" si="8"/>
        <v>4</v>
      </c>
      <c r="M36" s="63">
        <f t="shared" si="9"/>
        <v>1</v>
      </c>
      <c r="N36" s="61"/>
    </row>
    <row r="37" spans="1:14" ht="27" customHeight="1">
      <c r="A37" s="62">
        <v>27</v>
      </c>
      <c r="B37" s="111"/>
      <c r="C37" s="59" t="s">
        <v>132</v>
      </c>
      <c r="D37" s="52" t="s">
        <v>133</v>
      </c>
      <c r="E37" s="61" t="s">
        <v>2</v>
      </c>
      <c r="F37" s="59">
        <v>1</v>
      </c>
      <c r="G37" s="59">
        <v>1</v>
      </c>
      <c r="H37" s="59">
        <v>8</v>
      </c>
      <c r="I37" s="60">
        <f>+H37/4</f>
        <v>2</v>
      </c>
      <c r="J37" s="60">
        <f>+H37/4</f>
        <v>2</v>
      </c>
      <c r="K37" s="60">
        <f>+H37/4</f>
        <v>2</v>
      </c>
      <c r="L37" s="60">
        <f>+H37/4</f>
        <v>2</v>
      </c>
      <c r="M37" s="63">
        <f>G37*F37</f>
        <v>1</v>
      </c>
      <c r="N37" s="61"/>
    </row>
    <row r="38" spans="1:14" ht="27" customHeight="1">
      <c r="A38" s="62">
        <v>28</v>
      </c>
      <c r="B38" s="111"/>
      <c r="C38" s="59" t="s">
        <v>134</v>
      </c>
      <c r="D38" s="2" t="s">
        <v>135</v>
      </c>
      <c r="E38" s="61" t="s">
        <v>2</v>
      </c>
      <c r="F38" s="59">
        <v>1</v>
      </c>
      <c r="G38" s="59">
        <v>1</v>
      </c>
      <c r="H38" s="59">
        <f>4000/500*F38*G38</f>
        <v>8</v>
      </c>
      <c r="I38" s="60">
        <f t="shared" si="5"/>
        <v>2</v>
      </c>
      <c r="J38" s="60">
        <f t="shared" si="6"/>
        <v>2</v>
      </c>
      <c r="K38" s="60">
        <f t="shared" si="7"/>
        <v>2</v>
      </c>
      <c r="L38" s="60">
        <f t="shared" si="8"/>
        <v>2</v>
      </c>
      <c r="M38" s="63">
        <f t="shared" si="9"/>
        <v>1</v>
      </c>
      <c r="N38" s="61"/>
    </row>
    <row r="39" spans="1:14" ht="27" customHeight="1">
      <c r="A39" s="62">
        <v>29</v>
      </c>
      <c r="B39" s="111"/>
      <c r="C39" s="59" t="s">
        <v>136</v>
      </c>
      <c r="D39" s="59" t="s">
        <v>137</v>
      </c>
      <c r="E39" s="61" t="s">
        <v>2</v>
      </c>
      <c r="F39" s="59">
        <v>1</v>
      </c>
      <c r="G39" s="59">
        <v>1</v>
      </c>
      <c r="H39" s="59">
        <f>4000/500*F39*G39</f>
        <v>8</v>
      </c>
      <c r="I39" s="60">
        <f>+H39/4</f>
        <v>2</v>
      </c>
      <c r="J39" s="60">
        <f>+H39/4</f>
        <v>2</v>
      </c>
      <c r="K39" s="60">
        <f>+H39/4</f>
        <v>2</v>
      </c>
      <c r="L39" s="60">
        <f>+H39/4</f>
        <v>2</v>
      </c>
      <c r="M39" s="63">
        <f>G39*F39</f>
        <v>1</v>
      </c>
      <c r="N39" s="61"/>
    </row>
    <row r="40" spans="1:14" ht="27" customHeight="1">
      <c r="A40" s="62">
        <v>30</v>
      </c>
      <c r="B40" s="111"/>
      <c r="C40" s="59" t="s">
        <v>121</v>
      </c>
      <c r="D40" s="61" t="s">
        <v>138</v>
      </c>
      <c r="E40" s="61" t="s">
        <v>2</v>
      </c>
      <c r="F40" s="59">
        <v>1</v>
      </c>
      <c r="G40" s="59">
        <v>2</v>
      </c>
      <c r="H40" s="59">
        <f>4000/1000*F40*G40</f>
        <v>8</v>
      </c>
      <c r="I40" s="60">
        <f t="shared" si="5"/>
        <v>2</v>
      </c>
      <c r="J40" s="60">
        <f t="shared" si="6"/>
        <v>2</v>
      </c>
      <c r="K40" s="60">
        <f t="shared" si="7"/>
        <v>2</v>
      </c>
      <c r="L40" s="60">
        <f t="shared" si="8"/>
        <v>2</v>
      </c>
      <c r="M40" s="63">
        <f t="shared" si="9"/>
        <v>2</v>
      </c>
      <c r="N40" s="61"/>
    </row>
    <row r="41" spans="1:14" ht="27" customHeight="1">
      <c r="A41" s="62">
        <v>31</v>
      </c>
      <c r="B41" s="111"/>
      <c r="C41" s="59" t="s">
        <v>112</v>
      </c>
      <c r="D41" s="61" t="s">
        <v>139</v>
      </c>
      <c r="E41" s="61" t="s">
        <v>2</v>
      </c>
      <c r="F41" s="59">
        <v>1</v>
      </c>
      <c r="G41" s="59">
        <v>2</v>
      </c>
      <c r="H41" s="59">
        <f>4000/1000*F41*G41</f>
        <v>8</v>
      </c>
      <c r="I41" s="60">
        <f t="shared" si="5"/>
        <v>2</v>
      </c>
      <c r="J41" s="60">
        <f t="shared" si="6"/>
        <v>2</v>
      </c>
      <c r="K41" s="60">
        <f t="shared" si="7"/>
        <v>2</v>
      </c>
      <c r="L41" s="60">
        <f t="shared" si="8"/>
        <v>2</v>
      </c>
      <c r="M41" s="63">
        <f t="shared" si="9"/>
        <v>2</v>
      </c>
      <c r="N41" s="61"/>
    </row>
    <row r="42" spans="1:14" ht="27" customHeight="1">
      <c r="A42" s="64"/>
      <c r="B42" s="59"/>
      <c r="C42" s="61"/>
      <c r="D42" s="59"/>
      <c r="E42" s="61"/>
      <c r="F42" s="59"/>
      <c r="G42" s="59"/>
      <c r="H42" s="65"/>
      <c r="I42" s="60"/>
      <c r="J42" s="60"/>
      <c r="K42" s="60"/>
      <c r="L42" s="60"/>
      <c r="M42" s="60"/>
      <c r="N42" s="61"/>
    </row>
    <row r="43" spans="1:14" ht="27" customHeight="1">
      <c r="A43" s="62">
        <v>32</v>
      </c>
      <c r="B43" s="112" t="s">
        <v>140</v>
      </c>
      <c r="C43" s="59" t="s">
        <v>141</v>
      </c>
      <c r="D43" s="61">
        <v>251345</v>
      </c>
      <c r="E43" s="61" t="s">
        <v>2</v>
      </c>
      <c r="F43" s="59">
        <v>3</v>
      </c>
      <c r="G43" s="59">
        <v>2</v>
      </c>
      <c r="H43" s="59">
        <f>2500/250*F43*G43</f>
        <v>60</v>
      </c>
      <c r="I43" s="60">
        <f>+H43/4</f>
        <v>15</v>
      </c>
      <c r="J43" s="60">
        <f>+H43/4</f>
        <v>15</v>
      </c>
      <c r="K43" s="60">
        <f>+H43/4</f>
        <v>15</v>
      </c>
      <c r="L43" s="60">
        <f>+H43/4</f>
        <v>15</v>
      </c>
      <c r="M43" s="63">
        <f aca="true" t="shared" si="10" ref="M43:M49">G43*F43</f>
        <v>6</v>
      </c>
      <c r="N43" s="61"/>
    </row>
    <row r="44" spans="1:14" ht="27" customHeight="1">
      <c r="A44" s="62">
        <v>33</v>
      </c>
      <c r="B44" s="113"/>
      <c r="C44" s="59" t="s">
        <v>142</v>
      </c>
      <c r="D44" s="61" t="s">
        <v>130</v>
      </c>
      <c r="E44" s="61" t="s">
        <v>2</v>
      </c>
      <c r="F44" s="59">
        <v>3</v>
      </c>
      <c r="G44" s="59">
        <v>1</v>
      </c>
      <c r="H44" s="59">
        <f>2500/250*F44*G44</f>
        <v>30</v>
      </c>
      <c r="I44" s="60">
        <v>8</v>
      </c>
      <c r="J44" s="60">
        <v>8</v>
      </c>
      <c r="K44" s="60">
        <v>8</v>
      </c>
      <c r="L44" s="60">
        <v>6</v>
      </c>
      <c r="M44" s="63">
        <f t="shared" si="10"/>
        <v>3</v>
      </c>
      <c r="N44" s="61"/>
    </row>
    <row r="45" spans="1:14" ht="27" customHeight="1">
      <c r="A45" s="62">
        <v>34</v>
      </c>
      <c r="B45" s="113"/>
      <c r="C45" s="59" t="s">
        <v>142</v>
      </c>
      <c r="D45" s="61" t="s">
        <v>131</v>
      </c>
      <c r="E45" s="61" t="s">
        <v>2</v>
      </c>
      <c r="F45" s="59">
        <v>3</v>
      </c>
      <c r="G45" s="59">
        <v>1</v>
      </c>
      <c r="H45" s="59">
        <f>2500/250*F45*G45</f>
        <v>30</v>
      </c>
      <c r="I45" s="60">
        <v>8</v>
      </c>
      <c r="J45" s="60">
        <v>8</v>
      </c>
      <c r="K45" s="60">
        <v>8</v>
      </c>
      <c r="L45" s="60">
        <v>6</v>
      </c>
      <c r="M45" s="63">
        <f t="shared" si="10"/>
        <v>3</v>
      </c>
      <c r="N45" s="61"/>
    </row>
    <row r="46" spans="1:14" ht="27" customHeight="1">
      <c r="A46" s="62">
        <v>35</v>
      </c>
      <c r="B46" s="113"/>
      <c r="C46" s="59" t="s">
        <v>134</v>
      </c>
      <c r="D46" s="2" t="s">
        <v>135</v>
      </c>
      <c r="E46" s="61" t="s">
        <v>2</v>
      </c>
      <c r="F46" s="59">
        <v>3</v>
      </c>
      <c r="G46" s="59">
        <v>1</v>
      </c>
      <c r="H46" s="59">
        <f>2500/500*F46*G46</f>
        <v>15</v>
      </c>
      <c r="I46" s="60">
        <v>4</v>
      </c>
      <c r="J46" s="60">
        <v>4</v>
      </c>
      <c r="K46" s="60">
        <v>4</v>
      </c>
      <c r="L46" s="60">
        <v>3</v>
      </c>
      <c r="M46" s="63">
        <f t="shared" si="10"/>
        <v>3</v>
      </c>
      <c r="N46" s="61"/>
    </row>
    <row r="47" spans="1:14" ht="27" customHeight="1">
      <c r="A47" s="62">
        <v>36</v>
      </c>
      <c r="B47" s="113"/>
      <c r="C47" s="59" t="s">
        <v>136</v>
      </c>
      <c r="D47" s="59" t="s">
        <v>137</v>
      </c>
      <c r="E47" s="61" t="s">
        <v>2</v>
      </c>
      <c r="F47" s="59">
        <v>3</v>
      </c>
      <c r="G47" s="59">
        <v>1</v>
      </c>
      <c r="H47" s="59">
        <f>2500/500*F47*G47</f>
        <v>15</v>
      </c>
      <c r="I47" s="60">
        <v>4</v>
      </c>
      <c r="J47" s="60">
        <v>4</v>
      </c>
      <c r="K47" s="60">
        <v>4</v>
      </c>
      <c r="L47" s="60">
        <v>3</v>
      </c>
      <c r="M47" s="63">
        <f t="shared" si="10"/>
        <v>3</v>
      </c>
      <c r="N47" s="61"/>
    </row>
    <row r="48" spans="1:14" ht="27" customHeight="1">
      <c r="A48" s="62">
        <v>37</v>
      </c>
      <c r="B48" s="113"/>
      <c r="C48" s="59" t="s">
        <v>121</v>
      </c>
      <c r="D48" s="59" t="s">
        <v>143</v>
      </c>
      <c r="E48" s="61" t="s">
        <v>2</v>
      </c>
      <c r="F48" s="59">
        <v>3</v>
      </c>
      <c r="G48" s="59">
        <v>2</v>
      </c>
      <c r="H48" s="59">
        <f>2500/1000*F48*G48</f>
        <v>15</v>
      </c>
      <c r="I48" s="60">
        <v>4</v>
      </c>
      <c r="J48" s="60">
        <v>4</v>
      </c>
      <c r="K48" s="60">
        <v>4</v>
      </c>
      <c r="L48" s="60">
        <v>3</v>
      </c>
      <c r="M48" s="63">
        <f t="shared" si="10"/>
        <v>6</v>
      </c>
      <c r="N48" s="61"/>
    </row>
    <row r="49" spans="1:14" ht="27" customHeight="1">
      <c r="A49" s="62">
        <v>38</v>
      </c>
      <c r="B49" s="114"/>
      <c r="C49" s="59" t="s">
        <v>112</v>
      </c>
      <c r="D49" s="59" t="s">
        <v>144</v>
      </c>
      <c r="E49" s="61" t="s">
        <v>2</v>
      </c>
      <c r="F49" s="59">
        <v>3</v>
      </c>
      <c r="G49" s="59">
        <v>2</v>
      </c>
      <c r="H49" s="59">
        <f>2500/1000*F49*G49</f>
        <v>15</v>
      </c>
      <c r="I49" s="60">
        <v>4</v>
      </c>
      <c r="J49" s="60">
        <v>4</v>
      </c>
      <c r="K49" s="60">
        <v>4</v>
      </c>
      <c r="L49" s="60">
        <v>3</v>
      </c>
      <c r="M49" s="63">
        <f t="shared" si="10"/>
        <v>6</v>
      </c>
      <c r="N49" s="61"/>
    </row>
    <row r="50" spans="1:14" ht="27" customHeight="1">
      <c r="A50" s="64"/>
      <c r="B50" s="59"/>
      <c r="C50" s="59"/>
      <c r="D50" s="59"/>
      <c r="E50" s="61"/>
      <c r="F50" s="59"/>
      <c r="G50" s="59"/>
      <c r="H50" s="59"/>
      <c r="I50" s="60"/>
      <c r="J50" s="60"/>
      <c r="K50" s="60"/>
      <c r="L50" s="60"/>
      <c r="M50" s="63"/>
      <c r="N50" s="61"/>
    </row>
    <row r="51" spans="1:14" ht="27" customHeight="1">
      <c r="A51" s="62">
        <v>39</v>
      </c>
      <c r="B51" s="111" t="s">
        <v>145</v>
      </c>
      <c r="C51" s="59" t="s">
        <v>62</v>
      </c>
      <c r="D51" s="59" t="s">
        <v>146</v>
      </c>
      <c r="E51" s="61" t="s">
        <v>2</v>
      </c>
      <c r="F51" s="59">
        <v>1</v>
      </c>
      <c r="G51" s="59">
        <v>1</v>
      </c>
      <c r="H51" s="59">
        <f>3000/250*F51*G51</f>
        <v>12</v>
      </c>
      <c r="I51" s="60">
        <f>+H51/4</f>
        <v>3</v>
      </c>
      <c r="J51" s="60">
        <f>+H51/4</f>
        <v>3</v>
      </c>
      <c r="K51" s="60">
        <f>+H51/4</f>
        <v>3</v>
      </c>
      <c r="L51" s="60">
        <f>+H51/4</f>
        <v>3</v>
      </c>
      <c r="M51" s="63">
        <f>G51*F51</f>
        <v>1</v>
      </c>
      <c r="N51" s="61"/>
    </row>
    <row r="52" spans="1:14" ht="27" customHeight="1">
      <c r="A52" s="62">
        <v>40</v>
      </c>
      <c r="B52" s="111"/>
      <c r="C52" s="59" t="s">
        <v>63</v>
      </c>
      <c r="D52" s="59" t="s">
        <v>147</v>
      </c>
      <c r="E52" s="61" t="s">
        <v>2</v>
      </c>
      <c r="F52" s="59">
        <v>1</v>
      </c>
      <c r="G52" s="59">
        <v>1</v>
      </c>
      <c r="H52" s="59">
        <f>3000/250*F52*G52</f>
        <v>12</v>
      </c>
      <c r="I52" s="60">
        <f>+H52/4</f>
        <v>3</v>
      </c>
      <c r="J52" s="60">
        <f>+H52/4</f>
        <v>3</v>
      </c>
      <c r="K52" s="60">
        <f>+H52/4</f>
        <v>3</v>
      </c>
      <c r="L52" s="60">
        <f>+H52/4</f>
        <v>3</v>
      </c>
      <c r="M52" s="63">
        <f>G52*F52</f>
        <v>1</v>
      </c>
      <c r="N52" s="61"/>
    </row>
    <row r="53" spans="1:14" ht="27" customHeight="1">
      <c r="A53" s="62">
        <v>41</v>
      </c>
      <c r="B53" s="111"/>
      <c r="C53" s="59" t="s">
        <v>67</v>
      </c>
      <c r="D53" s="59" t="s">
        <v>148</v>
      </c>
      <c r="E53" s="61" t="s">
        <v>2</v>
      </c>
      <c r="F53" s="59">
        <v>1</v>
      </c>
      <c r="G53" s="59">
        <v>1</v>
      </c>
      <c r="H53" s="59">
        <f>3000/250*F53*G53</f>
        <v>12</v>
      </c>
      <c r="I53" s="60">
        <f>+H53/4</f>
        <v>3</v>
      </c>
      <c r="J53" s="60">
        <f>+H53/4</f>
        <v>3</v>
      </c>
      <c r="K53" s="60">
        <f>+H53/4</f>
        <v>3</v>
      </c>
      <c r="L53" s="60">
        <f>+H53/4</f>
        <v>3</v>
      </c>
      <c r="M53" s="63">
        <f>G53*F53</f>
        <v>1</v>
      </c>
      <c r="N53" s="61"/>
    </row>
    <row r="54" spans="1:14" ht="27" customHeight="1">
      <c r="A54" s="62">
        <v>42</v>
      </c>
      <c r="B54" s="111"/>
      <c r="C54" s="59" t="s">
        <v>80</v>
      </c>
      <c r="D54" s="59" t="s">
        <v>149</v>
      </c>
      <c r="E54" s="61" t="s">
        <v>2</v>
      </c>
      <c r="F54" s="59">
        <v>1</v>
      </c>
      <c r="G54" s="59">
        <v>1</v>
      </c>
      <c r="H54" s="59">
        <f>3000/500*F54*G54</f>
        <v>6</v>
      </c>
      <c r="I54" s="60">
        <v>2</v>
      </c>
      <c r="J54" s="60">
        <v>2</v>
      </c>
      <c r="K54" s="60">
        <v>1</v>
      </c>
      <c r="L54" s="60">
        <v>1</v>
      </c>
      <c r="M54" s="63">
        <f>G54*F54</f>
        <v>1</v>
      </c>
      <c r="N54" s="61"/>
    </row>
    <row r="55" spans="1:14" ht="27" customHeight="1">
      <c r="A55" s="62">
        <v>43</v>
      </c>
      <c r="B55" s="111"/>
      <c r="C55" s="59" t="s">
        <v>112</v>
      </c>
      <c r="D55" s="59" t="s">
        <v>150</v>
      </c>
      <c r="E55" s="61" t="s">
        <v>2</v>
      </c>
      <c r="F55" s="59">
        <v>1</v>
      </c>
      <c r="G55" s="59">
        <v>1</v>
      </c>
      <c r="H55" s="59">
        <v>3</v>
      </c>
      <c r="I55" s="60">
        <v>1</v>
      </c>
      <c r="J55" s="60">
        <v>1</v>
      </c>
      <c r="K55" s="60"/>
      <c r="L55" s="60">
        <v>1</v>
      </c>
      <c r="M55" s="60">
        <v>1</v>
      </c>
      <c r="N55" s="61"/>
    </row>
    <row r="56" spans="1:14" ht="27" customHeight="1">
      <c r="A56" s="62">
        <v>44</v>
      </c>
      <c r="B56" s="111"/>
      <c r="C56" s="59" t="s">
        <v>112</v>
      </c>
      <c r="D56" s="59" t="s">
        <v>151</v>
      </c>
      <c r="E56" s="61" t="s">
        <v>2</v>
      </c>
      <c r="F56" s="59">
        <v>1</v>
      </c>
      <c r="G56" s="59">
        <v>1</v>
      </c>
      <c r="H56" s="59">
        <v>3</v>
      </c>
      <c r="I56" s="60">
        <v>1</v>
      </c>
      <c r="J56" s="60">
        <v>1</v>
      </c>
      <c r="K56" s="60"/>
      <c r="L56" s="60">
        <v>1</v>
      </c>
      <c r="M56" s="60">
        <v>1</v>
      </c>
      <c r="N56" s="61"/>
    </row>
    <row r="57" spans="1:14" ht="27" customHeight="1">
      <c r="A57" s="62">
        <v>45</v>
      </c>
      <c r="B57" s="111"/>
      <c r="C57" s="59" t="s">
        <v>112</v>
      </c>
      <c r="D57" s="59" t="s">
        <v>152</v>
      </c>
      <c r="E57" s="61" t="s">
        <v>2</v>
      </c>
      <c r="F57" s="59">
        <v>1</v>
      </c>
      <c r="G57" s="59">
        <v>1</v>
      </c>
      <c r="H57" s="59">
        <v>3</v>
      </c>
      <c r="I57" s="60">
        <v>1</v>
      </c>
      <c r="J57" s="60">
        <v>1</v>
      </c>
      <c r="K57" s="60"/>
      <c r="L57" s="60">
        <v>1</v>
      </c>
      <c r="M57" s="60">
        <v>1</v>
      </c>
      <c r="N57" s="61"/>
    </row>
    <row r="58" spans="1:14" ht="27" customHeight="1">
      <c r="A58" s="64"/>
      <c r="B58" s="59"/>
      <c r="C58" s="61"/>
      <c r="D58" s="59"/>
      <c r="E58" s="61"/>
      <c r="F58" s="59"/>
      <c r="G58" s="59"/>
      <c r="H58" s="65"/>
      <c r="I58" s="60"/>
      <c r="J58" s="60"/>
      <c r="K58" s="60"/>
      <c r="L58" s="60"/>
      <c r="M58" s="60"/>
      <c r="N58" s="61"/>
    </row>
    <row r="59" spans="1:14" ht="27" customHeight="1">
      <c r="A59" s="62">
        <v>46</v>
      </c>
      <c r="B59" s="111" t="s">
        <v>153</v>
      </c>
      <c r="C59" s="59" t="s">
        <v>142</v>
      </c>
      <c r="D59" s="61" t="s">
        <v>154</v>
      </c>
      <c r="E59" s="61" t="s">
        <v>2</v>
      </c>
      <c r="F59" s="59">
        <v>1</v>
      </c>
      <c r="G59" s="59">
        <v>1</v>
      </c>
      <c r="H59" s="59">
        <f>2000/250*F59*G59</f>
        <v>8</v>
      </c>
      <c r="I59" s="60">
        <f aca="true" t="shared" si="11" ref="I59:I64">+H59/4</f>
        <v>2</v>
      </c>
      <c r="J59" s="60">
        <f aca="true" t="shared" si="12" ref="J59:J64">+H59/4</f>
        <v>2</v>
      </c>
      <c r="K59" s="60">
        <f aca="true" t="shared" si="13" ref="K59:K64">+H59/4</f>
        <v>2</v>
      </c>
      <c r="L59" s="60">
        <f aca="true" t="shared" si="14" ref="L59:L64">+H59/4</f>
        <v>2</v>
      </c>
      <c r="M59" s="63">
        <f>G59*F59</f>
        <v>1</v>
      </c>
      <c r="N59" s="61"/>
    </row>
    <row r="60" spans="1:14" ht="27" customHeight="1">
      <c r="A60" s="62">
        <v>47</v>
      </c>
      <c r="B60" s="111"/>
      <c r="C60" s="59" t="s">
        <v>117</v>
      </c>
      <c r="D60" s="61" t="s">
        <v>155</v>
      </c>
      <c r="E60" s="61" t="s">
        <v>2</v>
      </c>
      <c r="F60" s="59">
        <v>1</v>
      </c>
      <c r="G60" s="59">
        <v>1</v>
      </c>
      <c r="H60" s="59">
        <f>2000/250*F60*G60</f>
        <v>8</v>
      </c>
      <c r="I60" s="60">
        <f t="shared" si="11"/>
        <v>2</v>
      </c>
      <c r="J60" s="60">
        <f t="shared" si="12"/>
        <v>2</v>
      </c>
      <c r="K60" s="60">
        <f t="shared" si="13"/>
        <v>2</v>
      </c>
      <c r="L60" s="60">
        <f t="shared" si="14"/>
        <v>2</v>
      </c>
      <c r="M60" s="63">
        <f>G60*F60</f>
        <v>1</v>
      </c>
      <c r="N60" s="61"/>
    </row>
    <row r="61" spans="1:14" ht="27" customHeight="1">
      <c r="A61" s="62">
        <v>48</v>
      </c>
      <c r="B61" s="111"/>
      <c r="C61" s="59" t="s">
        <v>156</v>
      </c>
      <c r="D61" s="61" t="s">
        <v>157</v>
      </c>
      <c r="E61" s="61" t="s">
        <v>2</v>
      </c>
      <c r="F61" s="59">
        <v>1</v>
      </c>
      <c r="G61" s="59">
        <v>1</v>
      </c>
      <c r="H61" s="59">
        <f>2000/250*F61*G61</f>
        <v>8</v>
      </c>
      <c r="I61" s="60">
        <f t="shared" si="11"/>
        <v>2</v>
      </c>
      <c r="J61" s="60">
        <f t="shared" si="12"/>
        <v>2</v>
      </c>
      <c r="K61" s="60">
        <f t="shared" si="13"/>
        <v>2</v>
      </c>
      <c r="L61" s="60">
        <f t="shared" si="14"/>
        <v>2</v>
      </c>
      <c r="M61" s="63">
        <f>G61*F61</f>
        <v>1</v>
      </c>
      <c r="N61" s="61"/>
    </row>
    <row r="62" spans="1:14" ht="27" customHeight="1">
      <c r="A62" s="62">
        <v>49</v>
      </c>
      <c r="B62" s="111"/>
      <c r="C62" s="59" t="s">
        <v>80</v>
      </c>
      <c r="D62" s="61" t="s">
        <v>158</v>
      </c>
      <c r="E62" s="61" t="s">
        <v>2</v>
      </c>
      <c r="F62" s="59">
        <v>1</v>
      </c>
      <c r="G62" s="59">
        <v>1</v>
      </c>
      <c r="H62" s="59">
        <f>2000/500*F62*G62</f>
        <v>4</v>
      </c>
      <c r="I62" s="60">
        <f t="shared" si="11"/>
        <v>1</v>
      </c>
      <c r="J62" s="60">
        <f t="shared" si="12"/>
        <v>1</v>
      </c>
      <c r="K62" s="60">
        <f t="shared" si="13"/>
        <v>1</v>
      </c>
      <c r="L62" s="60">
        <f t="shared" si="14"/>
        <v>1</v>
      </c>
      <c r="M62" s="63">
        <v>1</v>
      </c>
      <c r="N62" s="61"/>
    </row>
    <row r="63" spans="1:14" ht="27" customHeight="1">
      <c r="A63" s="62">
        <v>50</v>
      </c>
      <c r="B63" s="111"/>
      <c r="C63" s="59" t="s">
        <v>112</v>
      </c>
      <c r="D63" s="61" t="s">
        <v>159</v>
      </c>
      <c r="E63" s="61" t="s">
        <v>2</v>
      </c>
      <c r="F63" s="59">
        <v>1</v>
      </c>
      <c r="G63" s="59">
        <v>1</v>
      </c>
      <c r="H63" s="59">
        <f>2000/500*F63*G63</f>
        <v>4</v>
      </c>
      <c r="I63" s="60">
        <f t="shared" si="11"/>
        <v>1</v>
      </c>
      <c r="J63" s="60">
        <f t="shared" si="12"/>
        <v>1</v>
      </c>
      <c r="K63" s="60">
        <f t="shared" si="13"/>
        <v>1</v>
      </c>
      <c r="L63" s="60">
        <f t="shared" si="14"/>
        <v>1</v>
      </c>
      <c r="M63" s="63">
        <v>1</v>
      </c>
      <c r="N63" s="61"/>
    </row>
    <row r="64" spans="1:14" ht="27" customHeight="1">
      <c r="A64" s="62">
        <v>51</v>
      </c>
      <c r="B64" s="111"/>
      <c r="C64" s="59" t="s">
        <v>160</v>
      </c>
      <c r="D64" s="59" t="s">
        <v>161</v>
      </c>
      <c r="E64" s="61" t="s">
        <v>2</v>
      </c>
      <c r="F64" s="59">
        <v>1</v>
      </c>
      <c r="G64" s="59">
        <v>1</v>
      </c>
      <c r="H64" s="59">
        <f>2000/500*F64*G64</f>
        <v>4</v>
      </c>
      <c r="I64" s="60">
        <f t="shared" si="11"/>
        <v>1</v>
      </c>
      <c r="J64" s="60">
        <f t="shared" si="12"/>
        <v>1</v>
      </c>
      <c r="K64" s="60">
        <f t="shared" si="13"/>
        <v>1</v>
      </c>
      <c r="L64" s="60">
        <f t="shared" si="14"/>
        <v>1</v>
      </c>
      <c r="M64" s="63">
        <v>1</v>
      </c>
      <c r="N64" s="61"/>
    </row>
    <row r="65" spans="1:14" ht="27" customHeight="1">
      <c r="A65" s="62">
        <v>52</v>
      </c>
      <c r="B65" s="111"/>
      <c r="C65" s="59" t="s">
        <v>121</v>
      </c>
      <c r="D65" s="59" t="s">
        <v>162</v>
      </c>
      <c r="E65" s="61" t="s">
        <v>2</v>
      </c>
      <c r="F65" s="59">
        <v>1</v>
      </c>
      <c r="G65" s="59">
        <v>1</v>
      </c>
      <c r="H65" s="59">
        <f>2000/1000*F65*G65</f>
        <v>2</v>
      </c>
      <c r="I65" s="60">
        <v>1</v>
      </c>
      <c r="J65" s="60"/>
      <c r="K65" s="60">
        <v>1</v>
      </c>
      <c r="L65" s="60"/>
      <c r="M65" s="63">
        <v>1</v>
      </c>
      <c r="N65" s="61"/>
    </row>
    <row r="66" spans="1:14" ht="27" customHeight="1">
      <c r="A66" s="64"/>
      <c r="B66" s="59"/>
      <c r="C66" s="61"/>
      <c r="D66" s="59"/>
      <c r="E66" s="61"/>
      <c r="F66" s="59"/>
      <c r="G66" s="59"/>
      <c r="H66" s="65"/>
      <c r="I66" s="60"/>
      <c r="J66" s="60"/>
      <c r="K66" s="60"/>
      <c r="L66" s="60"/>
      <c r="M66" s="60"/>
      <c r="N66" s="61"/>
    </row>
    <row r="67" spans="1:14" ht="27" customHeight="1">
      <c r="A67" s="62">
        <v>53</v>
      </c>
      <c r="B67" s="111" t="s">
        <v>163</v>
      </c>
      <c r="C67" s="67" t="s">
        <v>142</v>
      </c>
      <c r="D67" s="61" t="s">
        <v>127</v>
      </c>
      <c r="E67" s="61" t="s">
        <v>2</v>
      </c>
      <c r="F67" s="59">
        <v>2</v>
      </c>
      <c r="G67" s="59">
        <v>1</v>
      </c>
      <c r="H67" s="59">
        <f>4500/250*F67*G67</f>
        <v>36</v>
      </c>
      <c r="I67" s="60">
        <f>+H67/4</f>
        <v>9</v>
      </c>
      <c r="J67" s="60">
        <f>+H67/4</f>
        <v>9</v>
      </c>
      <c r="K67" s="60">
        <f>+H67/4</f>
        <v>9</v>
      </c>
      <c r="L67" s="60">
        <f>+H67/4</f>
        <v>9</v>
      </c>
      <c r="M67" s="63">
        <f>G67*F67</f>
        <v>2</v>
      </c>
      <c r="N67" s="61"/>
    </row>
    <row r="68" spans="1:14" ht="27" customHeight="1">
      <c r="A68" s="62">
        <v>54</v>
      </c>
      <c r="B68" s="111"/>
      <c r="C68" s="59" t="s">
        <v>164</v>
      </c>
      <c r="D68" s="68" t="s">
        <v>165</v>
      </c>
      <c r="E68" s="61" t="s">
        <v>2</v>
      </c>
      <c r="F68" s="59">
        <v>2</v>
      </c>
      <c r="G68" s="59">
        <v>1</v>
      </c>
      <c r="H68" s="59">
        <f>4500/250*F68*G68</f>
        <v>36</v>
      </c>
      <c r="I68" s="60">
        <f>+H68/4</f>
        <v>9</v>
      </c>
      <c r="J68" s="60">
        <f>+H68/4</f>
        <v>9</v>
      </c>
      <c r="K68" s="60">
        <f>+H68/4</f>
        <v>9</v>
      </c>
      <c r="L68" s="60">
        <f>+H68/4</f>
        <v>9</v>
      </c>
      <c r="M68" s="63">
        <f>G68*F68</f>
        <v>2</v>
      </c>
      <c r="N68" s="61"/>
    </row>
    <row r="69" spans="1:14" ht="27" customHeight="1">
      <c r="A69" s="62">
        <v>55</v>
      </c>
      <c r="B69" s="111"/>
      <c r="C69" s="59" t="s">
        <v>80</v>
      </c>
      <c r="D69" s="61" t="s">
        <v>135</v>
      </c>
      <c r="E69" s="61" t="s">
        <v>2</v>
      </c>
      <c r="F69" s="59">
        <v>2</v>
      </c>
      <c r="G69" s="59">
        <v>1</v>
      </c>
      <c r="H69" s="59">
        <f>4500/500*F69*G69</f>
        <v>18</v>
      </c>
      <c r="I69" s="60">
        <v>5</v>
      </c>
      <c r="J69" s="60">
        <v>5</v>
      </c>
      <c r="K69" s="60">
        <v>4</v>
      </c>
      <c r="L69" s="60">
        <v>4</v>
      </c>
      <c r="M69" s="63">
        <f>G69*F69</f>
        <v>2</v>
      </c>
      <c r="N69" s="61"/>
    </row>
    <row r="70" spans="1:14" ht="27" customHeight="1">
      <c r="A70" s="62">
        <v>56</v>
      </c>
      <c r="B70" s="111"/>
      <c r="C70" s="59" t="s">
        <v>121</v>
      </c>
      <c r="D70" s="59" t="s">
        <v>143</v>
      </c>
      <c r="E70" s="61" t="s">
        <v>2</v>
      </c>
      <c r="F70" s="59">
        <v>2</v>
      </c>
      <c r="G70" s="59">
        <v>1</v>
      </c>
      <c r="H70" s="59">
        <f>4500/1000*F70*G70</f>
        <v>9</v>
      </c>
      <c r="I70" s="60">
        <v>3</v>
      </c>
      <c r="J70" s="60">
        <v>2</v>
      </c>
      <c r="K70" s="60">
        <v>2</v>
      </c>
      <c r="L70" s="60">
        <v>2</v>
      </c>
      <c r="M70" s="63">
        <f>G70*F70</f>
        <v>2</v>
      </c>
      <c r="N70" s="61"/>
    </row>
    <row r="71" spans="1:14" ht="27" customHeight="1">
      <c r="A71" s="62">
        <v>57</v>
      </c>
      <c r="B71" s="111"/>
      <c r="C71" s="59" t="s">
        <v>112</v>
      </c>
      <c r="D71" s="59" t="s">
        <v>144</v>
      </c>
      <c r="E71" s="61" t="s">
        <v>2</v>
      </c>
      <c r="F71" s="59">
        <v>2</v>
      </c>
      <c r="G71" s="59">
        <v>2</v>
      </c>
      <c r="H71" s="59">
        <f>4500/1000*F71*G71</f>
        <v>18</v>
      </c>
      <c r="I71" s="60">
        <v>5</v>
      </c>
      <c r="J71" s="60">
        <v>5</v>
      </c>
      <c r="K71" s="60">
        <v>4</v>
      </c>
      <c r="L71" s="60">
        <v>4</v>
      </c>
      <c r="M71" s="63">
        <f>G71*F71</f>
        <v>4</v>
      </c>
      <c r="N71" s="61"/>
    </row>
    <row r="72" spans="1:14" ht="27" customHeight="1">
      <c r="A72" s="64"/>
      <c r="B72" s="59"/>
      <c r="C72" s="61"/>
      <c r="D72" s="59"/>
      <c r="E72" s="61"/>
      <c r="F72" s="59"/>
      <c r="G72" s="59"/>
      <c r="H72" s="65"/>
      <c r="I72" s="60"/>
      <c r="J72" s="60"/>
      <c r="K72" s="60"/>
      <c r="L72" s="60"/>
      <c r="M72" s="60"/>
      <c r="N72" s="61"/>
    </row>
    <row r="73" spans="1:14" ht="27" customHeight="1">
      <c r="A73" s="62">
        <v>58</v>
      </c>
      <c r="B73" s="111" t="s">
        <v>166</v>
      </c>
      <c r="C73" s="59" t="s">
        <v>67</v>
      </c>
      <c r="D73" s="59" t="s">
        <v>167</v>
      </c>
      <c r="E73" s="61" t="s">
        <v>2</v>
      </c>
      <c r="F73" s="59">
        <v>2</v>
      </c>
      <c r="G73" s="59">
        <v>1</v>
      </c>
      <c r="H73" s="59">
        <f>5500/250*F73*G73</f>
        <v>44</v>
      </c>
      <c r="I73" s="60">
        <f>+H73/4</f>
        <v>11</v>
      </c>
      <c r="J73" s="60">
        <f>+H73/4</f>
        <v>11</v>
      </c>
      <c r="K73" s="60">
        <f>+H73/4</f>
        <v>11</v>
      </c>
      <c r="L73" s="60">
        <f>+H73/4</f>
        <v>11</v>
      </c>
      <c r="M73" s="63">
        <f aca="true" t="shared" si="15" ref="M73:M83">G73*F73</f>
        <v>2</v>
      </c>
      <c r="N73" s="61"/>
    </row>
    <row r="74" spans="1:14" ht="27" customHeight="1">
      <c r="A74" s="62">
        <v>59</v>
      </c>
      <c r="B74" s="111"/>
      <c r="C74" s="59" t="s">
        <v>62</v>
      </c>
      <c r="D74" s="59" t="s">
        <v>168</v>
      </c>
      <c r="E74" s="61" t="s">
        <v>2</v>
      </c>
      <c r="F74" s="59">
        <v>2</v>
      </c>
      <c r="G74" s="59">
        <v>1</v>
      </c>
      <c r="H74" s="59">
        <f>5500/250*F74*G74</f>
        <v>44</v>
      </c>
      <c r="I74" s="60">
        <f>+H74/4</f>
        <v>11</v>
      </c>
      <c r="J74" s="60">
        <f>+H74/4</f>
        <v>11</v>
      </c>
      <c r="K74" s="60">
        <f>+H74/4</f>
        <v>11</v>
      </c>
      <c r="L74" s="60">
        <f>+H74/4</f>
        <v>11</v>
      </c>
      <c r="M74" s="63">
        <f t="shared" si="15"/>
        <v>2</v>
      </c>
      <c r="N74" s="61"/>
    </row>
    <row r="75" spans="1:14" ht="27" customHeight="1">
      <c r="A75" s="62">
        <v>60</v>
      </c>
      <c r="B75" s="111"/>
      <c r="C75" s="59" t="s">
        <v>63</v>
      </c>
      <c r="D75" s="59" t="s">
        <v>169</v>
      </c>
      <c r="E75" s="61" t="s">
        <v>2</v>
      </c>
      <c r="F75" s="59">
        <v>2</v>
      </c>
      <c r="G75" s="59">
        <v>1</v>
      </c>
      <c r="H75" s="59">
        <f>5500/250*F75*G75</f>
        <v>44</v>
      </c>
      <c r="I75" s="60">
        <f>+H75/4</f>
        <v>11</v>
      </c>
      <c r="J75" s="60">
        <f>+H75/4</f>
        <v>11</v>
      </c>
      <c r="K75" s="60">
        <f>+H75/4</f>
        <v>11</v>
      </c>
      <c r="L75" s="60">
        <f>+H75/4</f>
        <v>11</v>
      </c>
      <c r="M75" s="63">
        <f t="shared" si="15"/>
        <v>2</v>
      </c>
      <c r="N75" s="61"/>
    </row>
    <row r="76" spans="1:14" ht="27" customHeight="1">
      <c r="A76" s="62">
        <v>61</v>
      </c>
      <c r="B76" s="111"/>
      <c r="C76" s="59" t="s">
        <v>170</v>
      </c>
      <c r="D76" s="59" t="s">
        <v>171</v>
      </c>
      <c r="E76" s="61" t="s">
        <v>2</v>
      </c>
      <c r="F76" s="59">
        <v>2</v>
      </c>
      <c r="G76" s="59">
        <v>1</v>
      </c>
      <c r="H76" s="59">
        <f>5500/1000*F76*G76</f>
        <v>11</v>
      </c>
      <c r="I76" s="60">
        <v>3</v>
      </c>
      <c r="J76" s="60">
        <v>3</v>
      </c>
      <c r="K76" s="60">
        <v>3</v>
      </c>
      <c r="L76" s="60">
        <v>2</v>
      </c>
      <c r="M76" s="63">
        <f t="shared" si="15"/>
        <v>2</v>
      </c>
      <c r="N76" s="61"/>
    </row>
    <row r="77" spans="1:14" ht="27" customHeight="1">
      <c r="A77" s="62">
        <v>62</v>
      </c>
      <c r="B77" s="111"/>
      <c r="C77" s="59" t="s">
        <v>172</v>
      </c>
      <c r="D77" s="59" t="s">
        <v>173</v>
      </c>
      <c r="E77" s="61" t="s">
        <v>2</v>
      </c>
      <c r="F77" s="59">
        <v>2</v>
      </c>
      <c r="G77" s="59">
        <v>1</v>
      </c>
      <c r="H77" s="59">
        <f>5500/1000*F77*G77</f>
        <v>11</v>
      </c>
      <c r="I77" s="60">
        <v>3</v>
      </c>
      <c r="J77" s="60">
        <v>3</v>
      </c>
      <c r="K77" s="60">
        <v>3</v>
      </c>
      <c r="L77" s="60">
        <v>2</v>
      </c>
      <c r="M77" s="63">
        <f t="shared" si="15"/>
        <v>2</v>
      </c>
      <c r="N77" s="61"/>
    </row>
    <row r="78" spans="1:14" ht="27" customHeight="1">
      <c r="A78" s="62">
        <v>63</v>
      </c>
      <c r="B78" s="111"/>
      <c r="C78" s="59" t="s">
        <v>174</v>
      </c>
      <c r="D78" s="59" t="s">
        <v>175</v>
      </c>
      <c r="E78" s="61" t="s">
        <v>2</v>
      </c>
      <c r="F78" s="59">
        <v>2</v>
      </c>
      <c r="G78" s="59">
        <v>1</v>
      </c>
      <c r="H78" s="69">
        <f>5500/2000*F78*G78</f>
        <v>5.5</v>
      </c>
      <c r="I78" s="60">
        <v>2</v>
      </c>
      <c r="J78" s="60">
        <v>2</v>
      </c>
      <c r="K78" s="60"/>
      <c r="L78" s="60">
        <v>2</v>
      </c>
      <c r="M78" s="63">
        <f t="shared" si="15"/>
        <v>2</v>
      </c>
      <c r="N78" s="61"/>
    </row>
    <row r="79" spans="1:14" ht="27" customHeight="1">
      <c r="A79" s="62">
        <v>64</v>
      </c>
      <c r="B79" s="111"/>
      <c r="C79" s="59" t="s">
        <v>176</v>
      </c>
      <c r="D79" s="59" t="s">
        <v>177</v>
      </c>
      <c r="E79" s="61" t="s">
        <v>2</v>
      </c>
      <c r="F79" s="59">
        <v>2</v>
      </c>
      <c r="G79" s="59">
        <v>1</v>
      </c>
      <c r="H79" s="69">
        <f>5500/2000*F79*G79</f>
        <v>5.5</v>
      </c>
      <c r="I79" s="60">
        <v>2</v>
      </c>
      <c r="J79" s="60">
        <v>2</v>
      </c>
      <c r="K79" s="60"/>
      <c r="L79" s="60">
        <v>2</v>
      </c>
      <c r="M79" s="63">
        <f t="shared" si="15"/>
        <v>2</v>
      </c>
      <c r="N79" s="61"/>
    </row>
    <row r="80" spans="1:14" ht="27" customHeight="1">
      <c r="A80" s="62">
        <v>65</v>
      </c>
      <c r="B80" s="111"/>
      <c r="C80" s="59" t="s">
        <v>112</v>
      </c>
      <c r="D80" s="59" t="s">
        <v>178</v>
      </c>
      <c r="E80" s="61" t="s">
        <v>2</v>
      </c>
      <c r="F80" s="59">
        <v>2</v>
      </c>
      <c r="G80" s="59">
        <v>1</v>
      </c>
      <c r="H80" s="69">
        <f>5500/2000*F80*G80</f>
        <v>5.5</v>
      </c>
      <c r="I80" s="60">
        <v>2</v>
      </c>
      <c r="J80" s="60">
        <v>2</v>
      </c>
      <c r="K80" s="60"/>
      <c r="L80" s="60">
        <v>2</v>
      </c>
      <c r="M80" s="63">
        <f t="shared" si="15"/>
        <v>2</v>
      </c>
      <c r="N80" s="61"/>
    </row>
    <row r="81" spans="1:14" ht="27" customHeight="1">
      <c r="A81" s="62">
        <v>66</v>
      </c>
      <c r="B81" s="111"/>
      <c r="C81" s="59" t="s">
        <v>112</v>
      </c>
      <c r="D81" s="59" t="s">
        <v>179</v>
      </c>
      <c r="E81" s="61" t="s">
        <v>2</v>
      </c>
      <c r="F81" s="59">
        <v>2</v>
      </c>
      <c r="G81" s="59">
        <v>1</v>
      </c>
      <c r="H81" s="59">
        <f>5500/1000*F81*G81</f>
        <v>11</v>
      </c>
      <c r="I81" s="60">
        <v>3</v>
      </c>
      <c r="J81" s="60">
        <v>3</v>
      </c>
      <c r="K81" s="60">
        <v>3</v>
      </c>
      <c r="L81" s="60">
        <v>2</v>
      </c>
      <c r="M81" s="63">
        <f t="shared" si="15"/>
        <v>2</v>
      </c>
      <c r="N81" s="61"/>
    </row>
    <row r="82" spans="1:14" ht="27" customHeight="1">
      <c r="A82" s="62">
        <v>67</v>
      </c>
      <c r="B82" s="111"/>
      <c r="C82" s="59" t="s">
        <v>180</v>
      </c>
      <c r="D82" s="59" t="s">
        <v>181</v>
      </c>
      <c r="E82" s="61" t="s">
        <v>2</v>
      </c>
      <c r="F82" s="59">
        <v>2</v>
      </c>
      <c r="G82" s="59">
        <v>1</v>
      </c>
      <c r="H82" s="59">
        <f>5500/1000*F82*G82</f>
        <v>11</v>
      </c>
      <c r="I82" s="60">
        <v>3</v>
      </c>
      <c r="J82" s="60">
        <v>3</v>
      </c>
      <c r="K82" s="60">
        <v>3</v>
      </c>
      <c r="L82" s="60">
        <v>2</v>
      </c>
      <c r="M82" s="63">
        <f t="shared" si="15"/>
        <v>2</v>
      </c>
      <c r="N82" s="61"/>
    </row>
    <row r="83" spans="1:14" ht="27" customHeight="1">
      <c r="A83" s="62">
        <v>68</v>
      </c>
      <c r="B83" s="111"/>
      <c r="C83" s="59" t="s">
        <v>182</v>
      </c>
      <c r="D83" s="59" t="s">
        <v>183</v>
      </c>
      <c r="E83" s="61" t="s">
        <v>2</v>
      </c>
      <c r="F83" s="59">
        <v>2</v>
      </c>
      <c r="G83" s="59">
        <v>1</v>
      </c>
      <c r="H83" s="59">
        <f>5500/1000*F83*G83</f>
        <v>11</v>
      </c>
      <c r="I83" s="60">
        <v>3</v>
      </c>
      <c r="J83" s="60">
        <v>3</v>
      </c>
      <c r="K83" s="60">
        <v>3</v>
      </c>
      <c r="L83" s="60">
        <v>2</v>
      </c>
      <c r="M83" s="63">
        <f t="shared" si="15"/>
        <v>2</v>
      </c>
      <c r="N83" s="61"/>
    </row>
    <row r="84" spans="1:14" ht="27" customHeight="1">
      <c r="A84" s="64"/>
      <c r="B84" s="59"/>
      <c r="C84" s="59"/>
      <c r="D84" s="59"/>
      <c r="E84" s="61"/>
      <c r="F84" s="59"/>
      <c r="G84" s="59"/>
      <c r="H84" s="58"/>
      <c r="I84" s="60"/>
      <c r="J84" s="60"/>
      <c r="K84" s="60"/>
      <c r="L84" s="60"/>
      <c r="M84" s="63"/>
      <c r="N84" s="61"/>
    </row>
    <row r="85" spans="1:14" ht="27" customHeight="1">
      <c r="A85" s="59">
        <v>69</v>
      </c>
      <c r="B85" s="111" t="s">
        <v>184</v>
      </c>
      <c r="C85" s="52" t="s">
        <v>67</v>
      </c>
      <c r="D85" s="52" t="s">
        <v>185</v>
      </c>
      <c r="E85" s="61" t="s">
        <v>2</v>
      </c>
      <c r="F85" s="59">
        <v>1</v>
      </c>
      <c r="G85" s="59">
        <v>1</v>
      </c>
      <c r="H85" s="59">
        <v>6</v>
      </c>
      <c r="I85" s="60">
        <v>2</v>
      </c>
      <c r="J85" s="60">
        <v>2</v>
      </c>
      <c r="K85" s="60"/>
      <c r="L85" s="60">
        <v>2</v>
      </c>
      <c r="M85" s="63">
        <v>1</v>
      </c>
      <c r="N85" s="61"/>
    </row>
    <row r="86" spans="1:14" ht="27" customHeight="1">
      <c r="A86" s="59">
        <v>70</v>
      </c>
      <c r="B86" s="111"/>
      <c r="C86" s="52" t="s">
        <v>117</v>
      </c>
      <c r="D86" s="52" t="s">
        <v>186</v>
      </c>
      <c r="E86" s="61" t="s">
        <v>2</v>
      </c>
      <c r="F86" s="59">
        <v>1</v>
      </c>
      <c r="G86" s="59">
        <v>1</v>
      </c>
      <c r="H86" s="59">
        <v>6</v>
      </c>
      <c r="I86" s="60">
        <v>2</v>
      </c>
      <c r="J86" s="60">
        <v>2</v>
      </c>
      <c r="K86" s="60"/>
      <c r="L86" s="60">
        <v>2</v>
      </c>
      <c r="M86" s="63">
        <v>1</v>
      </c>
      <c r="N86" s="61"/>
    </row>
    <row r="87" spans="1:14" ht="27" customHeight="1">
      <c r="A87" s="59">
        <v>71</v>
      </c>
      <c r="B87" s="111"/>
      <c r="C87" s="52" t="s">
        <v>187</v>
      </c>
      <c r="D87" s="52" t="s">
        <v>188</v>
      </c>
      <c r="E87" s="61" t="s">
        <v>2</v>
      </c>
      <c r="F87" s="59">
        <v>1</v>
      </c>
      <c r="G87" s="59">
        <v>1</v>
      </c>
      <c r="H87" s="59">
        <f>3000/1000*F87*G87</f>
        <v>3</v>
      </c>
      <c r="I87" s="60">
        <v>1</v>
      </c>
      <c r="J87" s="60">
        <v>1</v>
      </c>
      <c r="K87" s="60"/>
      <c r="L87" s="60">
        <v>1</v>
      </c>
      <c r="M87" s="63">
        <v>1</v>
      </c>
      <c r="N87" s="61"/>
    </row>
    <row r="88" spans="1:14" ht="27" customHeight="1">
      <c r="A88" s="59">
        <v>72</v>
      </c>
      <c r="B88" s="111"/>
      <c r="C88" s="52" t="s">
        <v>172</v>
      </c>
      <c r="D88" s="52" t="s">
        <v>173</v>
      </c>
      <c r="E88" s="61" t="s">
        <v>2</v>
      </c>
      <c r="F88" s="59">
        <v>1</v>
      </c>
      <c r="G88" s="59">
        <v>1</v>
      </c>
      <c r="H88" s="59">
        <f>3000/1000*F88*G88</f>
        <v>3</v>
      </c>
      <c r="I88" s="60">
        <v>1</v>
      </c>
      <c r="J88" s="60">
        <v>1</v>
      </c>
      <c r="K88" s="60"/>
      <c r="L88" s="60">
        <v>1</v>
      </c>
      <c r="M88" s="63">
        <v>1</v>
      </c>
      <c r="N88" s="61"/>
    </row>
    <row r="89" spans="1:14" ht="27" customHeight="1">
      <c r="A89" s="59">
        <v>73</v>
      </c>
      <c r="B89" s="111"/>
      <c r="C89" s="52" t="s">
        <v>189</v>
      </c>
      <c r="D89" s="52" t="s">
        <v>190</v>
      </c>
      <c r="E89" s="61" t="s">
        <v>2</v>
      </c>
      <c r="F89" s="59">
        <v>1</v>
      </c>
      <c r="G89" s="59">
        <v>1</v>
      </c>
      <c r="H89" s="59">
        <f aca="true" t="shared" si="16" ref="H89:H94">3000/1000*F89*G89</f>
        <v>3</v>
      </c>
      <c r="I89" s="60">
        <v>1</v>
      </c>
      <c r="J89" s="60">
        <v>1</v>
      </c>
      <c r="K89" s="60"/>
      <c r="L89" s="60">
        <v>1</v>
      </c>
      <c r="M89" s="63">
        <v>1</v>
      </c>
      <c r="N89" s="61"/>
    </row>
    <row r="90" spans="1:14" ht="27" customHeight="1">
      <c r="A90" s="59">
        <v>74</v>
      </c>
      <c r="B90" s="111"/>
      <c r="C90" s="52" t="s">
        <v>174</v>
      </c>
      <c r="D90" s="52" t="s">
        <v>191</v>
      </c>
      <c r="E90" s="61" t="s">
        <v>2</v>
      </c>
      <c r="F90" s="59">
        <v>1</v>
      </c>
      <c r="G90" s="59">
        <v>1</v>
      </c>
      <c r="H90" s="69">
        <v>1.5</v>
      </c>
      <c r="I90" s="60">
        <v>1</v>
      </c>
      <c r="J90" s="60"/>
      <c r="K90" s="60">
        <v>1</v>
      </c>
      <c r="L90" s="60"/>
      <c r="M90" s="63">
        <v>1</v>
      </c>
      <c r="N90" s="61"/>
    </row>
    <row r="91" spans="1:14" ht="27" customHeight="1">
      <c r="A91" s="59">
        <v>75</v>
      </c>
      <c r="B91" s="111"/>
      <c r="C91" s="52" t="s">
        <v>176</v>
      </c>
      <c r="D91" s="52" t="s">
        <v>192</v>
      </c>
      <c r="E91" s="61" t="s">
        <v>2</v>
      </c>
      <c r="F91" s="59">
        <v>1</v>
      </c>
      <c r="G91" s="59">
        <v>1</v>
      </c>
      <c r="H91" s="69">
        <v>1.5</v>
      </c>
      <c r="I91" s="60">
        <v>1</v>
      </c>
      <c r="J91" s="60"/>
      <c r="K91" s="60">
        <v>1</v>
      </c>
      <c r="L91" s="60"/>
      <c r="M91" s="63">
        <v>1</v>
      </c>
      <c r="N91" s="61"/>
    </row>
    <row r="92" spans="1:14" ht="27" customHeight="1">
      <c r="A92" s="59">
        <v>76</v>
      </c>
      <c r="B92" s="111"/>
      <c r="C92" s="52" t="s">
        <v>187</v>
      </c>
      <c r="D92" s="52" t="s">
        <v>193</v>
      </c>
      <c r="E92" s="61" t="s">
        <v>2</v>
      </c>
      <c r="F92" s="59">
        <v>1</v>
      </c>
      <c r="G92" s="59">
        <v>1</v>
      </c>
      <c r="H92" s="59">
        <f t="shared" si="16"/>
        <v>3</v>
      </c>
      <c r="I92" s="60">
        <v>1</v>
      </c>
      <c r="J92" s="60">
        <v>1</v>
      </c>
      <c r="K92" s="60"/>
      <c r="L92" s="60">
        <v>1</v>
      </c>
      <c r="M92" s="63">
        <v>1</v>
      </c>
      <c r="N92" s="61"/>
    </row>
    <row r="93" spans="1:14" ht="27" customHeight="1">
      <c r="A93" s="59">
        <v>77</v>
      </c>
      <c r="B93" s="111"/>
      <c r="C93" s="52" t="s">
        <v>112</v>
      </c>
      <c r="D93" s="52" t="s">
        <v>178</v>
      </c>
      <c r="E93" s="61" t="s">
        <v>2</v>
      </c>
      <c r="F93" s="59">
        <v>1</v>
      </c>
      <c r="G93" s="59">
        <v>1</v>
      </c>
      <c r="H93" s="59">
        <v>2</v>
      </c>
      <c r="I93" s="60">
        <v>1</v>
      </c>
      <c r="J93" s="60"/>
      <c r="K93" s="60">
        <v>1</v>
      </c>
      <c r="L93" s="60"/>
      <c r="M93" s="63">
        <v>1</v>
      </c>
      <c r="N93" s="61"/>
    </row>
    <row r="94" spans="1:14" ht="27" customHeight="1">
      <c r="A94" s="59">
        <v>78</v>
      </c>
      <c r="B94" s="111"/>
      <c r="C94" s="52" t="s">
        <v>112</v>
      </c>
      <c r="D94" s="52" t="s">
        <v>194</v>
      </c>
      <c r="E94" s="61" t="s">
        <v>2</v>
      </c>
      <c r="F94" s="59">
        <v>1</v>
      </c>
      <c r="G94" s="59">
        <v>1</v>
      </c>
      <c r="H94" s="59">
        <f t="shared" si="16"/>
        <v>3</v>
      </c>
      <c r="I94" s="60">
        <v>1</v>
      </c>
      <c r="J94" s="60">
        <v>1</v>
      </c>
      <c r="K94" s="60"/>
      <c r="L94" s="60">
        <v>1</v>
      </c>
      <c r="M94" s="63">
        <v>1</v>
      </c>
      <c r="N94" s="61"/>
    </row>
    <row r="95" spans="1:14" ht="27" customHeight="1">
      <c r="A95" s="59"/>
      <c r="B95" s="59"/>
      <c r="C95" s="59"/>
      <c r="D95" s="59"/>
      <c r="E95" s="61"/>
      <c r="F95" s="59"/>
      <c r="G95" s="59"/>
      <c r="H95" s="58"/>
      <c r="I95" s="60"/>
      <c r="J95" s="60"/>
      <c r="K95" s="60"/>
      <c r="L95" s="60"/>
      <c r="M95" s="63"/>
      <c r="N95" s="61"/>
    </row>
    <row r="96" spans="1:14" ht="27" customHeight="1">
      <c r="A96" s="59">
        <v>79</v>
      </c>
      <c r="B96" s="111" t="s">
        <v>195</v>
      </c>
      <c r="C96" s="52" t="s">
        <v>67</v>
      </c>
      <c r="D96" s="52" t="s">
        <v>196</v>
      </c>
      <c r="E96" s="61" t="s">
        <v>2</v>
      </c>
      <c r="F96" s="59">
        <v>2</v>
      </c>
      <c r="G96" s="59">
        <v>1</v>
      </c>
      <c r="H96" s="59">
        <v>12</v>
      </c>
      <c r="I96" s="60">
        <f>+H96/4</f>
        <v>3</v>
      </c>
      <c r="J96" s="60">
        <f>+H96/4</f>
        <v>3</v>
      </c>
      <c r="K96" s="60">
        <f>+H96/4</f>
        <v>3</v>
      </c>
      <c r="L96" s="60">
        <f>+H96/4</f>
        <v>3</v>
      </c>
      <c r="M96" s="63">
        <v>2</v>
      </c>
      <c r="N96" s="61"/>
    </row>
    <row r="97" spans="1:14" ht="27" customHeight="1">
      <c r="A97" s="59">
        <v>80</v>
      </c>
      <c r="B97" s="111"/>
      <c r="C97" s="52" t="s">
        <v>117</v>
      </c>
      <c r="D97" s="52" t="s">
        <v>197</v>
      </c>
      <c r="E97" s="61" t="s">
        <v>2</v>
      </c>
      <c r="F97" s="59">
        <v>2</v>
      </c>
      <c r="G97" s="59">
        <v>1</v>
      </c>
      <c r="H97" s="59">
        <v>12</v>
      </c>
      <c r="I97" s="60">
        <f>+H97/4</f>
        <v>3</v>
      </c>
      <c r="J97" s="60">
        <f>+H97/4</f>
        <v>3</v>
      </c>
      <c r="K97" s="60">
        <f>+H97/4</f>
        <v>3</v>
      </c>
      <c r="L97" s="60">
        <f>+H97/4</f>
        <v>3</v>
      </c>
      <c r="M97" s="63">
        <v>2</v>
      </c>
      <c r="N97" s="61"/>
    </row>
    <row r="98" spans="1:14" ht="27" customHeight="1">
      <c r="A98" s="59">
        <v>81</v>
      </c>
      <c r="B98" s="111"/>
      <c r="C98" s="52" t="s">
        <v>187</v>
      </c>
      <c r="D98" s="52" t="s">
        <v>198</v>
      </c>
      <c r="E98" s="61" t="s">
        <v>2</v>
      </c>
      <c r="F98" s="59">
        <v>2</v>
      </c>
      <c r="G98" s="59">
        <v>1</v>
      </c>
      <c r="H98" s="59">
        <v>12</v>
      </c>
      <c r="I98" s="60">
        <f>+H98/4</f>
        <v>3</v>
      </c>
      <c r="J98" s="60">
        <f>+H98/4</f>
        <v>3</v>
      </c>
      <c r="K98" s="60">
        <f>+H98/4</f>
        <v>3</v>
      </c>
      <c r="L98" s="60">
        <f>+H98/4</f>
        <v>3</v>
      </c>
      <c r="M98" s="63">
        <v>2</v>
      </c>
      <c r="N98" s="61"/>
    </row>
    <row r="99" spans="1:14" ht="27" customHeight="1">
      <c r="A99" s="59">
        <v>82</v>
      </c>
      <c r="B99" s="111"/>
      <c r="C99" s="52" t="s">
        <v>172</v>
      </c>
      <c r="D99" s="52" t="s">
        <v>173</v>
      </c>
      <c r="E99" s="61" t="s">
        <v>2</v>
      </c>
      <c r="F99" s="59">
        <v>2</v>
      </c>
      <c r="G99" s="59">
        <v>1</v>
      </c>
      <c r="H99" s="59">
        <f>3000/1000*F99*G99</f>
        <v>6</v>
      </c>
      <c r="I99" s="60">
        <v>2</v>
      </c>
      <c r="J99" s="60">
        <v>2</v>
      </c>
      <c r="K99" s="60"/>
      <c r="L99" s="60">
        <v>2</v>
      </c>
      <c r="M99" s="63">
        <v>2</v>
      </c>
      <c r="N99" s="61"/>
    </row>
    <row r="100" spans="1:14" ht="27" customHeight="1">
      <c r="A100" s="59">
        <v>83</v>
      </c>
      <c r="B100" s="111"/>
      <c r="C100" s="52" t="s">
        <v>189</v>
      </c>
      <c r="D100" s="52" t="s">
        <v>190</v>
      </c>
      <c r="E100" s="61" t="s">
        <v>2</v>
      </c>
      <c r="F100" s="59">
        <v>2</v>
      </c>
      <c r="G100" s="59">
        <v>1</v>
      </c>
      <c r="H100" s="59">
        <f>3000/1000*F100*G100</f>
        <v>6</v>
      </c>
      <c r="I100" s="60">
        <v>2</v>
      </c>
      <c r="J100" s="60">
        <v>2</v>
      </c>
      <c r="K100" s="60"/>
      <c r="L100" s="60">
        <v>2</v>
      </c>
      <c r="M100" s="63">
        <v>2</v>
      </c>
      <c r="N100" s="61"/>
    </row>
    <row r="101" spans="1:14" ht="27" customHeight="1">
      <c r="A101" s="59">
        <v>84</v>
      </c>
      <c r="B101" s="111"/>
      <c r="C101" s="52" t="s">
        <v>174</v>
      </c>
      <c r="D101" s="52" t="s">
        <v>191</v>
      </c>
      <c r="E101" s="61" t="s">
        <v>2</v>
      </c>
      <c r="F101" s="59">
        <v>2</v>
      </c>
      <c r="G101" s="59">
        <v>1</v>
      </c>
      <c r="H101" s="59">
        <v>3</v>
      </c>
      <c r="I101" s="60">
        <v>1</v>
      </c>
      <c r="J101" s="60">
        <v>1</v>
      </c>
      <c r="K101" s="60"/>
      <c r="L101" s="60">
        <v>1</v>
      </c>
      <c r="M101" s="63">
        <v>2</v>
      </c>
      <c r="N101" s="61"/>
    </row>
    <row r="102" spans="1:14" ht="27" customHeight="1">
      <c r="A102" s="59">
        <v>85</v>
      </c>
      <c r="B102" s="111"/>
      <c r="C102" s="52" t="s">
        <v>176</v>
      </c>
      <c r="D102" s="52" t="s">
        <v>192</v>
      </c>
      <c r="E102" s="61" t="s">
        <v>2</v>
      </c>
      <c r="F102" s="59">
        <v>2</v>
      </c>
      <c r="G102" s="59">
        <v>1</v>
      </c>
      <c r="H102" s="59">
        <v>3</v>
      </c>
      <c r="I102" s="60">
        <v>1</v>
      </c>
      <c r="J102" s="60">
        <v>1</v>
      </c>
      <c r="K102" s="60"/>
      <c r="L102" s="60">
        <v>1</v>
      </c>
      <c r="M102" s="63">
        <v>2</v>
      </c>
      <c r="N102" s="61"/>
    </row>
    <row r="103" spans="1:14" ht="27" customHeight="1">
      <c r="A103" s="59">
        <v>86</v>
      </c>
      <c r="B103" s="111"/>
      <c r="C103" s="52" t="s">
        <v>187</v>
      </c>
      <c r="D103" s="52" t="s">
        <v>193</v>
      </c>
      <c r="E103" s="61" t="s">
        <v>2</v>
      </c>
      <c r="F103" s="59">
        <v>2</v>
      </c>
      <c r="G103" s="59">
        <v>1</v>
      </c>
      <c r="H103" s="59">
        <f>3000/1000*F103*G103</f>
        <v>6</v>
      </c>
      <c r="I103" s="60">
        <v>2</v>
      </c>
      <c r="J103" s="60">
        <v>2</v>
      </c>
      <c r="K103" s="60"/>
      <c r="L103" s="60">
        <v>2</v>
      </c>
      <c r="M103" s="63">
        <v>2</v>
      </c>
      <c r="N103" s="61"/>
    </row>
    <row r="104" spans="1:14" ht="27" customHeight="1">
      <c r="A104" s="59">
        <v>87</v>
      </c>
      <c r="B104" s="111"/>
      <c r="C104" s="52" t="s">
        <v>112</v>
      </c>
      <c r="D104" s="52" t="s">
        <v>178</v>
      </c>
      <c r="E104" s="61" t="s">
        <v>2</v>
      </c>
      <c r="F104" s="59">
        <v>2</v>
      </c>
      <c r="G104" s="59">
        <v>1</v>
      </c>
      <c r="H104" s="59">
        <v>3</v>
      </c>
      <c r="I104" s="60">
        <v>1</v>
      </c>
      <c r="J104" s="60">
        <v>1</v>
      </c>
      <c r="K104" s="60"/>
      <c r="L104" s="60">
        <v>1</v>
      </c>
      <c r="M104" s="63">
        <v>2</v>
      </c>
      <c r="N104" s="61"/>
    </row>
    <row r="105" spans="1:14" ht="27" customHeight="1">
      <c r="A105" s="59">
        <v>88</v>
      </c>
      <c r="B105" s="111"/>
      <c r="C105" s="52" t="s">
        <v>112</v>
      </c>
      <c r="D105" s="52" t="s">
        <v>194</v>
      </c>
      <c r="E105" s="61" t="s">
        <v>2</v>
      </c>
      <c r="F105" s="59">
        <v>2</v>
      </c>
      <c r="G105" s="59">
        <v>1</v>
      </c>
      <c r="H105" s="59">
        <f>3000/1000*F105*G105</f>
        <v>6</v>
      </c>
      <c r="I105" s="60">
        <v>2</v>
      </c>
      <c r="J105" s="60">
        <v>2</v>
      </c>
      <c r="K105" s="60"/>
      <c r="L105" s="60">
        <v>2</v>
      </c>
      <c r="M105" s="63">
        <v>2</v>
      </c>
      <c r="N105" s="61"/>
    </row>
    <row r="106" spans="1:14" ht="27" customHeight="1">
      <c r="A106" s="59"/>
      <c r="B106" s="59"/>
      <c r="C106" s="59"/>
      <c r="D106" s="59"/>
      <c r="E106" s="61"/>
      <c r="F106" s="59"/>
      <c r="G106" s="59"/>
      <c r="H106" s="58"/>
      <c r="I106" s="60"/>
      <c r="J106" s="60"/>
      <c r="K106" s="60"/>
      <c r="L106" s="60"/>
      <c r="M106" s="63"/>
      <c r="N106" s="61"/>
    </row>
    <row r="107" spans="1:14" ht="27" customHeight="1">
      <c r="A107" s="59">
        <v>89</v>
      </c>
      <c r="B107" s="111" t="s">
        <v>199</v>
      </c>
      <c r="C107" s="52" t="s">
        <v>67</v>
      </c>
      <c r="D107" s="52" t="s">
        <v>185</v>
      </c>
      <c r="E107" s="61" t="s">
        <v>2</v>
      </c>
      <c r="F107" s="59">
        <v>1</v>
      </c>
      <c r="G107" s="59">
        <v>1</v>
      </c>
      <c r="H107" s="59">
        <v>6</v>
      </c>
      <c r="I107" s="60">
        <v>2</v>
      </c>
      <c r="J107" s="60">
        <v>2</v>
      </c>
      <c r="K107" s="60"/>
      <c r="L107" s="60">
        <v>2</v>
      </c>
      <c r="M107" s="63">
        <v>1</v>
      </c>
      <c r="N107" s="61"/>
    </row>
    <row r="108" spans="1:14" ht="27" customHeight="1">
      <c r="A108" s="59">
        <v>90</v>
      </c>
      <c r="B108" s="111"/>
      <c r="C108" s="52" t="s">
        <v>117</v>
      </c>
      <c r="D108" s="52" t="s">
        <v>186</v>
      </c>
      <c r="E108" s="61" t="s">
        <v>2</v>
      </c>
      <c r="F108" s="59">
        <v>1</v>
      </c>
      <c r="G108" s="59">
        <v>1</v>
      </c>
      <c r="H108" s="59">
        <v>6</v>
      </c>
      <c r="I108" s="60">
        <v>2</v>
      </c>
      <c r="J108" s="60">
        <v>2</v>
      </c>
      <c r="K108" s="60"/>
      <c r="L108" s="60">
        <v>2</v>
      </c>
      <c r="M108" s="63">
        <v>1</v>
      </c>
      <c r="N108" s="61"/>
    </row>
    <row r="109" spans="1:14" ht="27" customHeight="1">
      <c r="A109" s="59">
        <v>91</v>
      </c>
      <c r="B109" s="111"/>
      <c r="C109" s="52" t="s">
        <v>187</v>
      </c>
      <c r="D109" s="52" t="s">
        <v>198</v>
      </c>
      <c r="E109" s="61" t="s">
        <v>2</v>
      </c>
      <c r="F109" s="59">
        <v>1</v>
      </c>
      <c r="G109" s="59">
        <v>1</v>
      </c>
      <c r="H109" s="59">
        <v>6</v>
      </c>
      <c r="I109" s="60">
        <v>2</v>
      </c>
      <c r="J109" s="60">
        <v>2</v>
      </c>
      <c r="K109" s="60"/>
      <c r="L109" s="60">
        <v>2</v>
      </c>
      <c r="M109" s="63">
        <v>1</v>
      </c>
      <c r="N109" s="61"/>
    </row>
    <row r="110" spans="1:14" ht="27" customHeight="1">
      <c r="A110" s="59">
        <v>92</v>
      </c>
      <c r="B110" s="111"/>
      <c r="C110" s="52" t="s">
        <v>172</v>
      </c>
      <c r="D110" s="52" t="s">
        <v>173</v>
      </c>
      <c r="E110" s="61" t="s">
        <v>2</v>
      </c>
      <c r="F110" s="59">
        <v>1</v>
      </c>
      <c r="G110" s="59">
        <v>1</v>
      </c>
      <c r="H110" s="59">
        <f>3000/1000*F110*G110</f>
        <v>3</v>
      </c>
      <c r="I110" s="60">
        <v>1</v>
      </c>
      <c r="J110" s="60">
        <v>1</v>
      </c>
      <c r="K110" s="60"/>
      <c r="L110" s="60">
        <v>1</v>
      </c>
      <c r="M110" s="63">
        <v>1</v>
      </c>
      <c r="N110" s="61"/>
    </row>
    <row r="111" spans="1:14" ht="27" customHeight="1">
      <c r="A111" s="59">
        <v>93</v>
      </c>
      <c r="B111" s="111"/>
      <c r="C111" s="52" t="s">
        <v>189</v>
      </c>
      <c r="D111" s="52" t="s">
        <v>190</v>
      </c>
      <c r="E111" s="61" t="s">
        <v>2</v>
      </c>
      <c r="F111" s="59">
        <v>1</v>
      </c>
      <c r="G111" s="59">
        <v>1</v>
      </c>
      <c r="H111" s="59">
        <f>3000/1000*F111*G111</f>
        <v>3</v>
      </c>
      <c r="I111" s="60">
        <v>1</v>
      </c>
      <c r="J111" s="60">
        <v>1</v>
      </c>
      <c r="K111" s="60"/>
      <c r="L111" s="60">
        <v>1</v>
      </c>
      <c r="M111" s="63">
        <v>1</v>
      </c>
      <c r="N111" s="61"/>
    </row>
    <row r="112" spans="1:14" ht="27" customHeight="1">
      <c r="A112" s="59">
        <v>94</v>
      </c>
      <c r="B112" s="111"/>
      <c r="C112" s="52" t="s">
        <v>174</v>
      </c>
      <c r="D112" s="52" t="s">
        <v>191</v>
      </c>
      <c r="E112" s="61" t="s">
        <v>2</v>
      </c>
      <c r="F112" s="59">
        <v>1</v>
      </c>
      <c r="G112" s="59">
        <v>1</v>
      </c>
      <c r="H112" s="59">
        <v>2</v>
      </c>
      <c r="I112" s="60">
        <v>1</v>
      </c>
      <c r="J112" s="60"/>
      <c r="K112" s="60">
        <v>1</v>
      </c>
      <c r="L112" s="60"/>
      <c r="M112" s="63">
        <v>1</v>
      </c>
      <c r="N112" s="61"/>
    </row>
    <row r="113" spans="1:14" ht="27" customHeight="1">
      <c r="A113" s="59">
        <v>95</v>
      </c>
      <c r="B113" s="111"/>
      <c r="C113" s="52" t="s">
        <v>176</v>
      </c>
      <c r="D113" s="52" t="s">
        <v>192</v>
      </c>
      <c r="E113" s="61" t="s">
        <v>2</v>
      </c>
      <c r="F113" s="59">
        <v>1</v>
      </c>
      <c r="G113" s="59">
        <v>1</v>
      </c>
      <c r="H113" s="59">
        <v>2</v>
      </c>
      <c r="I113" s="60">
        <v>1</v>
      </c>
      <c r="J113" s="60"/>
      <c r="K113" s="60">
        <v>1</v>
      </c>
      <c r="L113" s="60"/>
      <c r="M113" s="63">
        <v>1</v>
      </c>
      <c r="N113" s="61"/>
    </row>
    <row r="114" spans="1:14" ht="27" customHeight="1">
      <c r="A114" s="59">
        <v>96</v>
      </c>
      <c r="B114" s="111"/>
      <c r="C114" s="52" t="s">
        <v>187</v>
      </c>
      <c r="D114" s="52" t="s">
        <v>193</v>
      </c>
      <c r="E114" s="61" t="s">
        <v>2</v>
      </c>
      <c r="F114" s="59">
        <v>1</v>
      </c>
      <c r="G114" s="59">
        <v>1</v>
      </c>
      <c r="H114" s="59">
        <f>3000/1000*F114*G114</f>
        <v>3</v>
      </c>
      <c r="I114" s="60">
        <v>1</v>
      </c>
      <c r="J114" s="60">
        <v>1</v>
      </c>
      <c r="K114" s="60"/>
      <c r="L114" s="60">
        <v>1</v>
      </c>
      <c r="M114" s="63">
        <v>1</v>
      </c>
      <c r="N114" s="61"/>
    </row>
    <row r="115" spans="1:14" ht="27" customHeight="1">
      <c r="A115" s="59">
        <v>97</v>
      </c>
      <c r="B115" s="111"/>
      <c r="C115" s="52" t="s">
        <v>112</v>
      </c>
      <c r="D115" s="52" t="s">
        <v>178</v>
      </c>
      <c r="E115" s="61" t="s">
        <v>2</v>
      </c>
      <c r="F115" s="59">
        <v>1</v>
      </c>
      <c r="G115" s="59">
        <v>1</v>
      </c>
      <c r="H115" s="59">
        <v>2</v>
      </c>
      <c r="I115" s="60">
        <v>1</v>
      </c>
      <c r="J115" s="60"/>
      <c r="K115" s="60">
        <v>1</v>
      </c>
      <c r="L115" s="60"/>
      <c r="M115" s="63">
        <v>1</v>
      </c>
      <c r="N115" s="61"/>
    </row>
    <row r="116" spans="1:14" ht="27" customHeight="1">
      <c r="A116" s="59">
        <v>98</v>
      </c>
      <c r="B116" s="111"/>
      <c r="C116" s="52" t="s">
        <v>112</v>
      </c>
      <c r="D116" s="52" t="s">
        <v>194</v>
      </c>
      <c r="E116" s="61" t="s">
        <v>2</v>
      </c>
      <c r="F116" s="59">
        <v>1</v>
      </c>
      <c r="G116" s="59">
        <v>1</v>
      </c>
      <c r="H116" s="59">
        <f>3000/1000*F116*G116</f>
        <v>3</v>
      </c>
      <c r="I116" s="60">
        <v>1</v>
      </c>
      <c r="J116" s="60">
        <v>1</v>
      </c>
      <c r="K116" s="60"/>
      <c r="L116" s="60">
        <v>1</v>
      </c>
      <c r="M116" s="63">
        <f>G116*F116</f>
        <v>1</v>
      </c>
      <c r="N116" s="61"/>
    </row>
    <row r="117" spans="1:14" ht="27" customHeight="1">
      <c r="A117" s="70"/>
      <c r="B117" s="59"/>
      <c r="C117" s="61"/>
      <c r="D117" s="59"/>
      <c r="E117" s="61"/>
      <c r="F117" s="59"/>
      <c r="G117" s="59"/>
      <c r="H117" s="65"/>
      <c r="I117" s="60"/>
      <c r="J117" s="60"/>
      <c r="K117" s="60"/>
      <c r="L117" s="60"/>
      <c r="M117" s="60"/>
      <c r="N117" s="61"/>
    </row>
    <row r="118" spans="1:14" ht="27" customHeight="1">
      <c r="A118" s="62">
        <v>99</v>
      </c>
      <c r="B118" s="111" t="s">
        <v>200</v>
      </c>
      <c r="C118" s="59" t="s">
        <v>80</v>
      </c>
      <c r="D118" s="59">
        <v>860113256</v>
      </c>
      <c r="E118" s="61" t="s">
        <v>2</v>
      </c>
      <c r="F118" s="59">
        <v>5</v>
      </c>
      <c r="G118" s="59">
        <v>1</v>
      </c>
      <c r="H118" s="59">
        <f>4500/500*F118*G118</f>
        <v>45</v>
      </c>
      <c r="I118" s="60">
        <v>12</v>
      </c>
      <c r="J118" s="60">
        <v>12</v>
      </c>
      <c r="K118" s="60">
        <v>12</v>
      </c>
      <c r="L118" s="60">
        <v>9</v>
      </c>
      <c r="M118" s="63">
        <f aca="true" t="shared" si="17" ref="M118:M123">G118*F118</f>
        <v>5</v>
      </c>
      <c r="N118" s="61"/>
    </row>
    <row r="119" spans="1:14" ht="27" customHeight="1">
      <c r="A119" s="62">
        <v>100</v>
      </c>
      <c r="B119" s="111"/>
      <c r="C119" s="59" t="s">
        <v>201</v>
      </c>
      <c r="D119" s="59">
        <v>860116239</v>
      </c>
      <c r="E119" s="61" t="s">
        <v>2</v>
      </c>
      <c r="F119" s="59">
        <v>5</v>
      </c>
      <c r="G119" s="59">
        <v>1</v>
      </c>
      <c r="H119" s="59">
        <f>4500/500*F119*G119</f>
        <v>45</v>
      </c>
      <c r="I119" s="60">
        <v>12</v>
      </c>
      <c r="J119" s="60">
        <v>12</v>
      </c>
      <c r="K119" s="60">
        <v>12</v>
      </c>
      <c r="L119" s="60">
        <v>9</v>
      </c>
      <c r="M119" s="63">
        <f t="shared" si="17"/>
        <v>5</v>
      </c>
      <c r="N119" s="61"/>
    </row>
    <row r="120" spans="1:14" ht="27" customHeight="1">
      <c r="A120" s="62">
        <v>101</v>
      </c>
      <c r="B120" s="111"/>
      <c r="C120" s="59" t="s">
        <v>112</v>
      </c>
      <c r="D120" s="59">
        <v>860111665</v>
      </c>
      <c r="E120" s="61" t="s">
        <v>2</v>
      </c>
      <c r="F120" s="59">
        <v>5</v>
      </c>
      <c r="G120" s="59">
        <v>1</v>
      </c>
      <c r="H120" s="59">
        <v>23</v>
      </c>
      <c r="I120" s="60">
        <v>6</v>
      </c>
      <c r="J120" s="60">
        <v>6</v>
      </c>
      <c r="K120" s="60">
        <v>6</v>
      </c>
      <c r="L120" s="60">
        <v>5</v>
      </c>
      <c r="M120" s="63">
        <f t="shared" si="17"/>
        <v>5</v>
      </c>
      <c r="N120" s="61"/>
    </row>
    <row r="121" spans="1:14" ht="27" customHeight="1">
      <c r="A121" s="62">
        <v>102</v>
      </c>
      <c r="B121" s="111"/>
      <c r="C121" s="67" t="s">
        <v>202</v>
      </c>
      <c r="D121" s="59">
        <v>860113253</v>
      </c>
      <c r="E121" s="61" t="s">
        <v>2</v>
      </c>
      <c r="F121" s="59">
        <v>5</v>
      </c>
      <c r="G121" s="59">
        <v>2</v>
      </c>
      <c r="H121" s="59">
        <f>4500/250*F121*G121</f>
        <v>180</v>
      </c>
      <c r="I121" s="60">
        <v>45</v>
      </c>
      <c r="J121" s="60">
        <v>45</v>
      </c>
      <c r="K121" s="60">
        <v>45</v>
      </c>
      <c r="L121" s="60">
        <v>45</v>
      </c>
      <c r="M121" s="63">
        <f t="shared" si="17"/>
        <v>10</v>
      </c>
      <c r="N121" s="61"/>
    </row>
    <row r="122" spans="1:14" ht="27" customHeight="1">
      <c r="A122" s="62">
        <v>103</v>
      </c>
      <c r="B122" s="111"/>
      <c r="C122" s="67" t="s">
        <v>203</v>
      </c>
      <c r="D122" s="59">
        <v>860118457</v>
      </c>
      <c r="E122" s="61" t="s">
        <v>2</v>
      </c>
      <c r="F122" s="59">
        <v>5</v>
      </c>
      <c r="G122" s="59">
        <v>1</v>
      </c>
      <c r="H122" s="59">
        <f>4500/250*F122*G122</f>
        <v>90</v>
      </c>
      <c r="I122" s="60">
        <v>23</v>
      </c>
      <c r="J122" s="60">
        <v>23</v>
      </c>
      <c r="K122" s="60">
        <v>23</v>
      </c>
      <c r="L122" s="60">
        <v>21</v>
      </c>
      <c r="M122" s="63">
        <f t="shared" si="17"/>
        <v>5</v>
      </c>
      <c r="N122" s="61"/>
    </row>
    <row r="123" spans="1:14" ht="27" customHeight="1">
      <c r="A123" s="62">
        <v>104</v>
      </c>
      <c r="B123" s="111"/>
      <c r="C123" s="59" t="s">
        <v>204</v>
      </c>
      <c r="D123" s="59">
        <v>250200144</v>
      </c>
      <c r="E123" s="61" t="s">
        <v>2</v>
      </c>
      <c r="F123" s="59">
        <v>5</v>
      </c>
      <c r="G123" s="59">
        <v>2</v>
      </c>
      <c r="H123" s="59">
        <f>4500/250*F123*G123</f>
        <v>180</v>
      </c>
      <c r="I123" s="60">
        <v>45</v>
      </c>
      <c r="J123" s="60">
        <v>45</v>
      </c>
      <c r="K123" s="60">
        <v>45</v>
      </c>
      <c r="L123" s="60">
        <v>45</v>
      </c>
      <c r="M123" s="63">
        <f t="shared" si="17"/>
        <v>10</v>
      </c>
      <c r="N123" s="61"/>
    </row>
    <row r="124" spans="1:14" ht="27" customHeight="1">
      <c r="A124" s="64"/>
      <c r="B124" s="59"/>
      <c r="C124" s="61"/>
      <c r="D124" s="59"/>
      <c r="E124" s="61"/>
      <c r="F124" s="59"/>
      <c r="G124" s="59"/>
      <c r="H124" s="65"/>
      <c r="I124" s="60"/>
      <c r="J124" s="60"/>
      <c r="K124" s="60"/>
      <c r="L124" s="60"/>
      <c r="M124" s="60"/>
      <c r="N124" s="61"/>
    </row>
    <row r="125" spans="1:14" ht="27" customHeight="1">
      <c r="A125" s="62">
        <v>105</v>
      </c>
      <c r="B125" s="111" t="s">
        <v>205</v>
      </c>
      <c r="C125" s="67" t="s">
        <v>202</v>
      </c>
      <c r="D125" s="59" t="s">
        <v>206</v>
      </c>
      <c r="E125" s="61" t="s">
        <v>2</v>
      </c>
      <c r="F125" s="59">
        <v>1</v>
      </c>
      <c r="G125" s="59">
        <v>1</v>
      </c>
      <c r="H125" s="59">
        <f>2500/250*F125*G125</f>
        <v>10</v>
      </c>
      <c r="I125" s="60">
        <v>3</v>
      </c>
      <c r="J125" s="60">
        <v>2</v>
      </c>
      <c r="K125" s="60">
        <v>3</v>
      </c>
      <c r="L125" s="60">
        <v>2</v>
      </c>
      <c r="M125" s="63">
        <f aca="true" t="shared" si="18" ref="M125:M130">G125*F125</f>
        <v>1</v>
      </c>
      <c r="N125" s="61"/>
    </row>
    <row r="126" spans="1:14" ht="27" customHeight="1">
      <c r="A126" s="62">
        <v>106</v>
      </c>
      <c r="B126" s="111"/>
      <c r="C126" s="67" t="s">
        <v>203</v>
      </c>
      <c r="D126" s="59">
        <v>19732</v>
      </c>
      <c r="E126" s="61" t="s">
        <v>2</v>
      </c>
      <c r="F126" s="59">
        <v>1</v>
      </c>
      <c r="G126" s="59">
        <v>1</v>
      </c>
      <c r="H126" s="59">
        <f>2500/250*F126*G126</f>
        <v>10</v>
      </c>
      <c r="I126" s="60">
        <v>3</v>
      </c>
      <c r="J126" s="60">
        <v>2</v>
      </c>
      <c r="K126" s="60">
        <v>3</v>
      </c>
      <c r="L126" s="60">
        <v>2</v>
      </c>
      <c r="M126" s="63">
        <f t="shared" si="18"/>
        <v>1</v>
      </c>
      <c r="N126" s="61"/>
    </row>
    <row r="127" spans="1:14" ht="27" customHeight="1">
      <c r="A127" s="62">
        <v>107</v>
      </c>
      <c r="B127" s="111"/>
      <c r="C127" s="59" t="s">
        <v>207</v>
      </c>
      <c r="D127" s="59">
        <v>250200144</v>
      </c>
      <c r="E127" s="61" t="s">
        <v>2</v>
      </c>
      <c r="F127" s="59">
        <v>1</v>
      </c>
      <c r="G127" s="59">
        <v>1</v>
      </c>
      <c r="H127" s="59">
        <f>2500/250*F127*G127</f>
        <v>10</v>
      </c>
      <c r="I127" s="60">
        <v>3</v>
      </c>
      <c r="J127" s="60">
        <v>2</v>
      </c>
      <c r="K127" s="60">
        <v>3</v>
      </c>
      <c r="L127" s="60">
        <v>2</v>
      </c>
      <c r="M127" s="63">
        <f t="shared" si="18"/>
        <v>1</v>
      </c>
      <c r="N127" s="61"/>
    </row>
    <row r="128" spans="1:14" ht="27" customHeight="1">
      <c r="A128" s="62">
        <v>108</v>
      </c>
      <c r="B128" s="111"/>
      <c r="C128" s="60" t="s">
        <v>208</v>
      </c>
      <c r="D128" s="59">
        <v>300187</v>
      </c>
      <c r="E128" s="61" t="s">
        <v>2</v>
      </c>
      <c r="F128" s="59">
        <v>1</v>
      </c>
      <c r="G128" s="59">
        <v>1</v>
      </c>
      <c r="H128" s="69">
        <v>2.5</v>
      </c>
      <c r="I128" s="60">
        <v>1</v>
      </c>
      <c r="J128" s="60">
        <v>1</v>
      </c>
      <c r="K128" s="60"/>
      <c r="L128" s="60">
        <v>1</v>
      </c>
      <c r="M128" s="63">
        <f t="shared" si="18"/>
        <v>1</v>
      </c>
      <c r="N128" s="61"/>
    </row>
    <row r="129" spans="1:14" ht="27" customHeight="1">
      <c r="A129" s="62">
        <v>109</v>
      </c>
      <c r="B129" s="111"/>
      <c r="C129" s="60" t="s">
        <v>209</v>
      </c>
      <c r="D129" s="59" t="s">
        <v>210</v>
      </c>
      <c r="E129" s="61" t="s">
        <v>2</v>
      </c>
      <c r="F129" s="59">
        <v>1</v>
      </c>
      <c r="G129" s="59">
        <v>1</v>
      </c>
      <c r="H129" s="69">
        <f>2500/500*F129*G129</f>
        <v>5</v>
      </c>
      <c r="I129" s="60">
        <v>2</v>
      </c>
      <c r="J129" s="60">
        <v>1</v>
      </c>
      <c r="K129" s="60">
        <v>1</v>
      </c>
      <c r="L129" s="60">
        <v>1</v>
      </c>
      <c r="M129" s="63">
        <f t="shared" si="18"/>
        <v>1</v>
      </c>
      <c r="N129" s="61"/>
    </row>
    <row r="130" spans="1:14" ht="27" customHeight="1">
      <c r="A130" s="62">
        <v>110</v>
      </c>
      <c r="B130" s="111"/>
      <c r="C130" s="60" t="s">
        <v>211</v>
      </c>
      <c r="D130" s="59" t="s">
        <v>212</v>
      </c>
      <c r="E130" s="61" t="s">
        <v>2</v>
      </c>
      <c r="F130" s="59">
        <v>1</v>
      </c>
      <c r="G130" s="59">
        <v>1</v>
      </c>
      <c r="H130" s="69">
        <v>2.5</v>
      </c>
      <c r="I130" s="60">
        <v>1</v>
      </c>
      <c r="J130" s="60">
        <v>1</v>
      </c>
      <c r="K130" s="60"/>
      <c r="L130" s="60">
        <v>1</v>
      </c>
      <c r="M130" s="63">
        <f t="shared" si="18"/>
        <v>1</v>
      </c>
      <c r="N130" s="61"/>
    </row>
    <row r="131" spans="1:14" ht="27" customHeight="1">
      <c r="A131" s="64"/>
      <c r="B131" s="59"/>
      <c r="C131" s="61"/>
      <c r="D131" s="59"/>
      <c r="E131" s="61"/>
      <c r="F131" s="59"/>
      <c r="G131" s="59"/>
      <c r="H131" s="65"/>
      <c r="I131" s="60"/>
      <c r="J131" s="60"/>
      <c r="K131" s="60"/>
      <c r="L131" s="60"/>
      <c r="M131" s="60"/>
      <c r="N131" s="61"/>
    </row>
    <row r="132" spans="1:14" ht="27" customHeight="1">
      <c r="A132" s="62">
        <v>111</v>
      </c>
      <c r="B132" s="111" t="s">
        <v>213</v>
      </c>
      <c r="C132" s="59" t="s">
        <v>62</v>
      </c>
      <c r="D132" s="59" t="s">
        <v>126</v>
      </c>
      <c r="E132" s="61" t="s">
        <v>2</v>
      </c>
      <c r="F132" s="59">
        <v>4</v>
      </c>
      <c r="G132" s="59">
        <v>1</v>
      </c>
      <c r="H132" s="59">
        <f>4500/250*F132*G132</f>
        <v>72</v>
      </c>
      <c r="I132" s="60">
        <f>+H132/4</f>
        <v>18</v>
      </c>
      <c r="J132" s="60">
        <f>+H132/4</f>
        <v>18</v>
      </c>
      <c r="K132" s="60">
        <f>+H132/4</f>
        <v>18</v>
      </c>
      <c r="L132" s="60">
        <f>+H132/4</f>
        <v>18</v>
      </c>
      <c r="M132" s="63">
        <f>G132*F132</f>
        <v>4</v>
      </c>
      <c r="N132" s="61"/>
    </row>
    <row r="133" spans="1:14" ht="27" customHeight="1">
      <c r="A133" s="62">
        <v>112</v>
      </c>
      <c r="B133" s="111"/>
      <c r="C133" s="59" t="s">
        <v>63</v>
      </c>
      <c r="D133" s="59" t="s">
        <v>45</v>
      </c>
      <c r="E133" s="61" t="s">
        <v>2</v>
      </c>
      <c r="F133" s="59">
        <v>4</v>
      </c>
      <c r="G133" s="59">
        <v>1</v>
      </c>
      <c r="H133" s="59">
        <f>4500/250*F133*G133</f>
        <v>72</v>
      </c>
      <c r="I133" s="60">
        <f>+H133/4</f>
        <v>18</v>
      </c>
      <c r="J133" s="60">
        <f>+H133/4</f>
        <v>18</v>
      </c>
      <c r="K133" s="60">
        <f>+H133/4</f>
        <v>18</v>
      </c>
      <c r="L133" s="60">
        <f>+H133/4</f>
        <v>18</v>
      </c>
      <c r="M133" s="63">
        <f>G133*F133</f>
        <v>4</v>
      </c>
      <c r="N133" s="61"/>
    </row>
    <row r="134" spans="1:14" ht="27" customHeight="1">
      <c r="A134" s="62">
        <v>113</v>
      </c>
      <c r="B134" s="111"/>
      <c r="C134" s="59" t="s">
        <v>214</v>
      </c>
      <c r="D134" s="59" t="s">
        <v>215</v>
      </c>
      <c r="E134" s="61" t="s">
        <v>2</v>
      </c>
      <c r="F134" s="59">
        <v>4</v>
      </c>
      <c r="G134" s="59">
        <v>1</v>
      </c>
      <c r="H134" s="59">
        <f>4500/250*F134*G134</f>
        <v>72</v>
      </c>
      <c r="I134" s="60">
        <f>+H134/4</f>
        <v>18</v>
      </c>
      <c r="J134" s="60">
        <f>+H134/4</f>
        <v>18</v>
      </c>
      <c r="K134" s="60">
        <f>+H134/4</f>
        <v>18</v>
      </c>
      <c r="L134" s="60">
        <f>+H134/4</f>
        <v>18</v>
      </c>
      <c r="M134" s="63">
        <f>G134*F134</f>
        <v>4</v>
      </c>
      <c r="N134" s="61"/>
    </row>
    <row r="135" spans="1:14" ht="27" customHeight="1">
      <c r="A135" s="62">
        <v>114</v>
      </c>
      <c r="B135" s="111"/>
      <c r="C135" s="59" t="s">
        <v>13</v>
      </c>
      <c r="D135" s="59" t="s">
        <v>216</v>
      </c>
      <c r="E135" s="61" t="s">
        <v>2</v>
      </c>
      <c r="F135" s="59">
        <v>4</v>
      </c>
      <c r="G135" s="59">
        <v>1</v>
      </c>
      <c r="H135" s="59">
        <f>4500/500*F135*G135</f>
        <v>36</v>
      </c>
      <c r="I135" s="60">
        <f>+H135/4</f>
        <v>9</v>
      </c>
      <c r="J135" s="60">
        <f>+H135/4</f>
        <v>9</v>
      </c>
      <c r="K135" s="60">
        <f>+H135/4</f>
        <v>9</v>
      </c>
      <c r="L135" s="60">
        <f>+H135/4</f>
        <v>9</v>
      </c>
      <c r="M135" s="63">
        <f>G135*F135</f>
        <v>4</v>
      </c>
      <c r="N135" s="61"/>
    </row>
    <row r="136" spans="1:14" ht="27" customHeight="1">
      <c r="A136" s="62">
        <v>115</v>
      </c>
      <c r="B136" s="111"/>
      <c r="C136" s="59" t="s">
        <v>211</v>
      </c>
      <c r="D136" s="59" t="s">
        <v>217</v>
      </c>
      <c r="E136" s="61" t="s">
        <v>2</v>
      </c>
      <c r="F136" s="59">
        <v>4</v>
      </c>
      <c r="G136" s="59">
        <v>1</v>
      </c>
      <c r="H136" s="59">
        <f>4500/1000*F136*G136</f>
        <v>18</v>
      </c>
      <c r="I136" s="60">
        <v>5</v>
      </c>
      <c r="J136" s="60">
        <v>4</v>
      </c>
      <c r="K136" s="60">
        <v>5</v>
      </c>
      <c r="L136" s="60">
        <v>4</v>
      </c>
      <c r="M136" s="63">
        <f>G136*F136</f>
        <v>4</v>
      </c>
      <c r="N136" s="61"/>
    </row>
    <row r="137" spans="1:14" ht="27" customHeight="1">
      <c r="A137" s="64"/>
      <c r="B137" s="59"/>
      <c r="C137" s="61"/>
      <c r="D137" s="59"/>
      <c r="E137" s="61"/>
      <c r="F137" s="59"/>
      <c r="G137" s="59"/>
      <c r="H137" s="65"/>
      <c r="I137" s="60"/>
      <c r="J137" s="60"/>
      <c r="K137" s="60"/>
      <c r="L137" s="60"/>
      <c r="M137" s="60"/>
      <c r="N137" s="61"/>
    </row>
    <row r="138" spans="1:14" ht="27" customHeight="1">
      <c r="A138" s="62">
        <v>116</v>
      </c>
      <c r="B138" s="111" t="s">
        <v>218</v>
      </c>
      <c r="C138" s="59" t="s">
        <v>219</v>
      </c>
      <c r="D138" s="67" t="s">
        <v>220</v>
      </c>
      <c r="E138" s="61" t="s">
        <v>2</v>
      </c>
      <c r="F138" s="59">
        <v>2</v>
      </c>
      <c r="G138" s="59">
        <v>1</v>
      </c>
      <c r="H138" s="59">
        <f>4000/250*F138*G138</f>
        <v>32</v>
      </c>
      <c r="I138" s="60">
        <f>+H138/4</f>
        <v>8</v>
      </c>
      <c r="J138" s="60">
        <f>+H138/4</f>
        <v>8</v>
      </c>
      <c r="K138" s="60">
        <f>+H138/4</f>
        <v>8</v>
      </c>
      <c r="L138" s="60">
        <f>+H138/4</f>
        <v>8</v>
      </c>
      <c r="M138" s="63">
        <f>G138*F138</f>
        <v>2</v>
      </c>
      <c r="N138" s="61"/>
    </row>
    <row r="139" spans="1:14" ht="27" customHeight="1">
      <c r="A139" s="62">
        <v>117</v>
      </c>
      <c r="B139" s="111"/>
      <c r="C139" s="59" t="s">
        <v>62</v>
      </c>
      <c r="D139" s="67">
        <v>81125030075</v>
      </c>
      <c r="E139" s="61" t="s">
        <v>2</v>
      </c>
      <c r="F139" s="59">
        <v>2</v>
      </c>
      <c r="G139" s="59">
        <v>1</v>
      </c>
      <c r="H139" s="59">
        <f>4000/250*F139*G139</f>
        <v>32</v>
      </c>
      <c r="I139" s="60">
        <f>+H139/4</f>
        <v>8</v>
      </c>
      <c r="J139" s="60">
        <f>+H139/4</f>
        <v>8</v>
      </c>
      <c r="K139" s="60">
        <f>+H139/4</f>
        <v>8</v>
      </c>
      <c r="L139" s="60">
        <f>+H139/4</f>
        <v>8</v>
      </c>
      <c r="M139" s="63">
        <f>G139*F139</f>
        <v>2</v>
      </c>
      <c r="N139" s="61"/>
    </row>
    <row r="140" spans="1:14" ht="27" customHeight="1">
      <c r="A140" s="62">
        <v>118</v>
      </c>
      <c r="B140" s="111"/>
      <c r="C140" s="59" t="s">
        <v>63</v>
      </c>
      <c r="D140" s="67">
        <v>81125010032</v>
      </c>
      <c r="E140" s="61" t="s">
        <v>2</v>
      </c>
      <c r="F140" s="59">
        <v>2</v>
      </c>
      <c r="G140" s="59">
        <v>1</v>
      </c>
      <c r="H140" s="59">
        <f>4000/250*F140*G140</f>
        <v>32</v>
      </c>
      <c r="I140" s="60">
        <f>+H140/4</f>
        <v>8</v>
      </c>
      <c r="J140" s="60">
        <f>+H140/4</f>
        <v>8</v>
      </c>
      <c r="K140" s="60">
        <f>+H140/4</f>
        <v>8</v>
      </c>
      <c r="L140" s="60">
        <f>+H140/4</f>
        <v>8</v>
      </c>
      <c r="M140" s="63">
        <f>G140*F140</f>
        <v>2</v>
      </c>
      <c r="N140" s="61"/>
    </row>
    <row r="141" spans="1:14" ht="27" customHeight="1">
      <c r="A141" s="62">
        <v>119</v>
      </c>
      <c r="B141" s="111"/>
      <c r="C141" s="59" t="s">
        <v>85</v>
      </c>
      <c r="D141" s="71" t="s">
        <v>86</v>
      </c>
      <c r="E141" s="61" t="s">
        <v>2</v>
      </c>
      <c r="F141" s="59">
        <v>2</v>
      </c>
      <c r="G141" s="59">
        <v>1</v>
      </c>
      <c r="H141" s="59">
        <f>4000/1000*F141*G141</f>
        <v>8</v>
      </c>
      <c r="I141" s="60">
        <f>+H141/4</f>
        <v>2</v>
      </c>
      <c r="J141" s="60">
        <f>+H141/4</f>
        <v>2</v>
      </c>
      <c r="K141" s="60">
        <f>+H141/4</f>
        <v>2</v>
      </c>
      <c r="L141" s="60">
        <f>+H141/4</f>
        <v>2</v>
      </c>
      <c r="M141" s="63">
        <f>G141*F141</f>
        <v>2</v>
      </c>
      <c r="N141" s="61"/>
    </row>
    <row r="142" spans="1:14" ht="27" customHeight="1">
      <c r="A142" s="62">
        <v>120</v>
      </c>
      <c r="B142" s="111"/>
      <c r="C142" s="59" t="s">
        <v>13</v>
      </c>
      <c r="D142" s="67" t="s">
        <v>221</v>
      </c>
      <c r="E142" s="61" t="s">
        <v>2</v>
      </c>
      <c r="F142" s="59">
        <v>2</v>
      </c>
      <c r="G142" s="59">
        <v>1</v>
      </c>
      <c r="H142" s="59">
        <f>4000/500*F142*G142</f>
        <v>16</v>
      </c>
      <c r="I142" s="60">
        <f>+H142/4</f>
        <v>4</v>
      </c>
      <c r="J142" s="60">
        <f>+H142/4</f>
        <v>4</v>
      </c>
      <c r="K142" s="60">
        <f>+H142/4</f>
        <v>4</v>
      </c>
      <c r="L142" s="60">
        <f>+H142/4</f>
        <v>4</v>
      </c>
      <c r="M142" s="63">
        <f>G142*F142</f>
        <v>2</v>
      </c>
      <c r="N142" s="61"/>
    </row>
    <row r="143" spans="1:14" ht="27" customHeight="1">
      <c r="A143" s="64"/>
      <c r="B143" s="59"/>
      <c r="C143" s="61"/>
      <c r="D143" s="59"/>
      <c r="E143" s="61"/>
      <c r="F143" s="59"/>
      <c r="G143" s="59"/>
      <c r="H143" s="65"/>
      <c r="I143" s="60"/>
      <c r="J143" s="60"/>
      <c r="K143" s="60"/>
      <c r="L143" s="60"/>
      <c r="M143" s="60"/>
      <c r="N143" s="61"/>
    </row>
    <row r="144" spans="1:14" ht="27" customHeight="1">
      <c r="A144" s="62">
        <v>121</v>
      </c>
      <c r="B144" s="111" t="s">
        <v>222</v>
      </c>
      <c r="C144" s="59" t="s">
        <v>214</v>
      </c>
      <c r="D144" s="59">
        <v>9009</v>
      </c>
      <c r="E144" s="61" t="s">
        <v>2</v>
      </c>
      <c r="F144" s="59">
        <v>1</v>
      </c>
      <c r="G144" s="59">
        <v>1</v>
      </c>
      <c r="H144" s="59">
        <f>3000/250*F144*G144</f>
        <v>12</v>
      </c>
      <c r="I144" s="60">
        <f>+H144/4</f>
        <v>3</v>
      </c>
      <c r="J144" s="60">
        <f>+H144/4</f>
        <v>3</v>
      </c>
      <c r="K144" s="60">
        <f>+H144/4</f>
        <v>3</v>
      </c>
      <c r="L144" s="60">
        <f>+H144/4</f>
        <v>3</v>
      </c>
      <c r="M144" s="63">
        <f aca="true" t="shared" si="19" ref="M144:M149">G144*F144</f>
        <v>1</v>
      </c>
      <c r="N144" s="61"/>
    </row>
    <row r="145" spans="1:14" ht="27" customHeight="1">
      <c r="A145" s="62">
        <v>122</v>
      </c>
      <c r="B145" s="111"/>
      <c r="C145" s="59" t="s">
        <v>164</v>
      </c>
      <c r="D145" s="59" t="s">
        <v>223</v>
      </c>
      <c r="E145" s="61" t="s">
        <v>2</v>
      </c>
      <c r="F145" s="59">
        <v>1</v>
      </c>
      <c r="G145" s="59">
        <v>1</v>
      </c>
      <c r="H145" s="59">
        <f>3000/250*F145*G145</f>
        <v>12</v>
      </c>
      <c r="I145" s="60">
        <f>+H145/4</f>
        <v>3</v>
      </c>
      <c r="J145" s="60">
        <f>+H145/4</f>
        <v>3</v>
      </c>
      <c r="K145" s="60">
        <f>+H145/4</f>
        <v>3</v>
      </c>
      <c r="L145" s="60">
        <f>+H145/4</f>
        <v>3</v>
      </c>
      <c r="M145" s="63">
        <f t="shared" si="19"/>
        <v>1</v>
      </c>
      <c r="N145" s="61"/>
    </row>
    <row r="146" spans="1:14" ht="27" customHeight="1">
      <c r="A146" s="62">
        <v>123</v>
      </c>
      <c r="B146" s="111"/>
      <c r="C146" s="59" t="s">
        <v>224</v>
      </c>
      <c r="D146" s="59">
        <v>4329012472</v>
      </c>
      <c r="E146" s="61" t="s">
        <v>2</v>
      </c>
      <c r="F146" s="59">
        <v>1</v>
      </c>
      <c r="G146" s="59">
        <v>1</v>
      </c>
      <c r="H146" s="59">
        <f>3000/1000*F146*G146</f>
        <v>3</v>
      </c>
      <c r="I146" s="60">
        <v>1</v>
      </c>
      <c r="J146" s="60">
        <v>1</v>
      </c>
      <c r="K146" s="60"/>
      <c r="L146" s="60">
        <v>1</v>
      </c>
      <c r="M146" s="63">
        <f t="shared" si="19"/>
        <v>1</v>
      </c>
      <c r="N146" s="61"/>
    </row>
    <row r="147" spans="1:14" ht="27" customHeight="1">
      <c r="A147" s="62">
        <v>124</v>
      </c>
      <c r="B147" s="111"/>
      <c r="C147" s="59" t="s">
        <v>225</v>
      </c>
      <c r="D147" s="59" t="s">
        <v>226</v>
      </c>
      <c r="E147" s="61" t="s">
        <v>2</v>
      </c>
      <c r="F147" s="59">
        <v>1</v>
      </c>
      <c r="G147" s="59">
        <v>1</v>
      </c>
      <c r="H147" s="59">
        <f>3000/1000*F147*G147</f>
        <v>3</v>
      </c>
      <c r="I147" s="60">
        <v>1</v>
      </c>
      <c r="J147" s="60">
        <v>1</v>
      </c>
      <c r="K147" s="60"/>
      <c r="L147" s="60">
        <v>1</v>
      </c>
      <c r="M147" s="63">
        <f t="shared" si="19"/>
        <v>1</v>
      </c>
      <c r="N147" s="61"/>
    </row>
    <row r="148" spans="1:14" ht="27" customHeight="1">
      <c r="A148" s="62">
        <v>125</v>
      </c>
      <c r="B148" s="111"/>
      <c r="C148" s="59" t="s">
        <v>80</v>
      </c>
      <c r="D148" s="59" t="s">
        <v>227</v>
      </c>
      <c r="E148" s="61" t="s">
        <v>2</v>
      </c>
      <c r="F148" s="59">
        <v>1</v>
      </c>
      <c r="G148" s="59">
        <v>1</v>
      </c>
      <c r="H148" s="59">
        <f>3000/500*F148*G148</f>
        <v>6</v>
      </c>
      <c r="I148" s="60">
        <v>2</v>
      </c>
      <c r="J148" s="60">
        <v>1</v>
      </c>
      <c r="K148" s="60">
        <v>2</v>
      </c>
      <c r="L148" s="60">
        <v>1</v>
      </c>
      <c r="M148" s="63">
        <f t="shared" si="19"/>
        <v>1</v>
      </c>
      <c r="N148" s="61"/>
    </row>
    <row r="149" spans="1:14" ht="27" customHeight="1">
      <c r="A149" s="62">
        <v>126</v>
      </c>
      <c r="B149" s="111"/>
      <c r="C149" s="59" t="s">
        <v>80</v>
      </c>
      <c r="D149" s="59" t="s">
        <v>228</v>
      </c>
      <c r="E149" s="61" t="s">
        <v>2</v>
      </c>
      <c r="F149" s="59">
        <v>1</v>
      </c>
      <c r="G149" s="59">
        <v>1</v>
      </c>
      <c r="H149" s="59">
        <f>3000/500*F149*G149</f>
        <v>6</v>
      </c>
      <c r="I149" s="60">
        <v>2</v>
      </c>
      <c r="J149" s="60">
        <v>1</v>
      </c>
      <c r="K149" s="60">
        <v>2</v>
      </c>
      <c r="L149" s="60">
        <v>1</v>
      </c>
      <c r="M149" s="63">
        <f t="shared" si="19"/>
        <v>1</v>
      </c>
      <c r="N149" s="61"/>
    </row>
    <row r="150" spans="1:14" ht="27" customHeight="1">
      <c r="A150" s="64"/>
      <c r="B150" s="59"/>
      <c r="C150" s="59"/>
      <c r="D150" s="59"/>
      <c r="E150" s="61" t="s">
        <v>2</v>
      </c>
      <c r="F150" s="59">
        <v>1</v>
      </c>
      <c r="G150" s="59"/>
      <c r="H150" s="65"/>
      <c r="I150" s="60"/>
      <c r="J150" s="60"/>
      <c r="K150" s="60"/>
      <c r="L150" s="60"/>
      <c r="M150" s="60"/>
      <c r="N150" s="61"/>
    </row>
    <row r="151" spans="1:14" ht="27" customHeight="1">
      <c r="A151" s="62">
        <v>127</v>
      </c>
      <c r="B151" s="111" t="s">
        <v>229</v>
      </c>
      <c r="C151" s="59" t="s">
        <v>202</v>
      </c>
      <c r="D151" s="59" t="s">
        <v>45</v>
      </c>
      <c r="E151" s="61" t="s">
        <v>2</v>
      </c>
      <c r="F151" s="59">
        <v>1</v>
      </c>
      <c r="G151" s="59">
        <v>1</v>
      </c>
      <c r="H151" s="59">
        <f>2000/250*F151*G151</f>
        <v>8</v>
      </c>
      <c r="I151" s="60">
        <f>+H151/4</f>
        <v>2</v>
      </c>
      <c r="J151" s="60">
        <f>+H151/4</f>
        <v>2</v>
      </c>
      <c r="K151" s="60">
        <f>+H151/4</f>
        <v>2</v>
      </c>
      <c r="L151" s="60">
        <f>+H151/4</f>
        <v>2</v>
      </c>
      <c r="M151" s="63">
        <f>G151*F151</f>
        <v>1</v>
      </c>
      <c r="N151" s="61"/>
    </row>
    <row r="152" spans="1:14" ht="27" customHeight="1">
      <c r="A152" s="62">
        <v>128</v>
      </c>
      <c r="B152" s="111"/>
      <c r="C152" s="59" t="s">
        <v>203</v>
      </c>
      <c r="D152" s="59" t="s">
        <v>126</v>
      </c>
      <c r="E152" s="61" t="s">
        <v>2</v>
      </c>
      <c r="F152" s="59">
        <v>1</v>
      </c>
      <c r="G152" s="59">
        <v>1</v>
      </c>
      <c r="H152" s="59">
        <f>2000/250*F152*G152</f>
        <v>8</v>
      </c>
      <c r="I152" s="60">
        <f>+H152/4</f>
        <v>2</v>
      </c>
      <c r="J152" s="60">
        <f>+H152/4</f>
        <v>2</v>
      </c>
      <c r="K152" s="60">
        <f>+H152/4</f>
        <v>2</v>
      </c>
      <c r="L152" s="60">
        <f>+H152/4</f>
        <v>2</v>
      </c>
      <c r="M152" s="63">
        <f>G152*F152</f>
        <v>1</v>
      </c>
      <c r="N152" s="61"/>
    </row>
    <row r="153" spans="1:14" ht="27" customHeight="1">
      <c r="A153" s="62">
        <v>129</v>
      </c>
      <c r="B153" s="111"/>
      <c r="C153" s="72" t="s">
        <v>230</v>
      </c>
      <c r="D153" s="59" t="s">
        <v>215</v>
      </c>
      <c r="E153" s="61" t="s">
        <v>2</v>
      </c>
      <c r="F153" s="59">
        <v>1</v>
      </c>
      <c r="G153" s="59">
        <v>1</v>
      </c>
      <c r="H153" s="59">
        <f>2000/250*F153*G153</f>
        <v>8</v>
      </c>
      <c r="I153" s="60">
        <f>+H153/4</f>
        <v>2</v>
      </c>
      <c r="J153" s="60">
        <f>+H153/4</f>
        <v>2</v>
      </c>
      <c r="K153" s="60">
        <f>+H153/4</f>
        <v>2</v>
      </c>
      <c r="L153" s="60">
        <f>+H153/4</f>
        <v>2</v>
      </c>
      <c r="M153" s="63">
        <f>G153*F153</f>
        <v>1</v>
      </c>
      <c r="N153" s="61"/>
    </row>
    <row r="154" spans="1:14" ht="27" customHeight="1">
      <c r="A154" s="62">
        <v>130</v>
      </c>
      <c r="B154" s="111"/>
      <c r="C154" s="59" t="s">
        <v>231</v>
      </c>
      <c r="D154" s="59" t="s">
        <v>232</v>
      </c>
      <c r="E154" s="61" t="s">
        <v>2</v>
      </c>
      <c r="F154" s="59">
        <v>1</v>
      </c>
      <c r="G154" s="59">
        <v>1</v>
      </c>
      <c r="H154" s="59">
        <f>2000/500*F154*G154</f>
        <v>4</v>
      </c>
      <c r="I154" s="59">
        <f>+H154/4</f>
        <v>1</v>
      </c>
      <c r="J154" s="59">
        <f>+H154/4</f>
        <v>1</v>
      </c>
      <c r="K154" s="59">
        <f>+H154/4</f>
        <v>1</v>
      </c>
      <c r="L154" s="59">
        <f>+H154/4</f>
        <v>1</v>
      </c>
      <c r="M154" s="73">
        <f>G154*F154</f>
        <v>1</v>
      </c>
      <c r="N154" s="61"/>
    </row>
    <row r="155" spans="1:14" ht="27" customHeight="1">
      <c r="A155" s="64"/>
      <c r="B155" s="59"/>
      <c r="C155" s="59"/>
      <c r="D155" s="59"/>
      <c r="E155" s="61"/>
      <c r="F155" s="59"/>
      <c r="G155" s="59"/>
      <c r="H155" s="65"/>
      <c r="I155" s="60"/>
      <c r="J155" s="60"/>
      <c r="K155" s="60"/>
      <c r="L155" s="60"/>
      <c r="M155" s="60"/>
      <c r="N155" s="61"/>
    </row>
    <row r="156" spans="1:14" ht="27" customHeight="1">
      <c r="A156" s="62">
        <v>131</v>
      </c>
      <c r="B156" s="111" t="s">
        <v>233</v>
      </c>
      <c r="C156" s="74" t="s">
        <v>234</v>
      </c>
      <c r="D156" s="74" t="s">
        <v>235</v>
      </c>
      <c r="E156" s="61" t="s">
        <v>2</v>
      </c>
      <c r="F156" s="59">
        <v>1</v>
      </c>
      <c r="G156" s="59">
        <v>1</v>
      </c>
      <c r="H156" s="59">
        <f>3000/250*F156*G156</f>
        <v>12</v>
      </c>
      <c r="I156" s="60">
        <f>+H156/4</f>
        <v>3</v>
      </c>
      <c r="J156" s="60">
        <f>+H156/4</f>
        <v>3</v>
      </c>
      <c r="K156" s="60">
        <f>+H156/4</f>
        <v>3</v>
      </c>
      <c r="L156" s="60">
        <f>+H156/4</f>
        <v>3</v>
      </c>
      <c r="M156" s="63">
        <f>G156*F156</f>
        <v>1</v>
      </c>
      <c r="N156" s="61"/>
    </row>
    <row r="157" spans="1:14" ht="27" customHeight="1">
      <c r="A157" s="62">
        <v>132</v>
      </c>
      <c r="B157" s="111"/>
      <c r="C157" s="74" t="s">
        <v>236</v>
      </c>
      <c r="D157" s="74" t="s">
        <v>81</v>
      </c>
      <c r="E157" s="61" t="s">
        <v>2</v>
      </c>
      <c r="F157" s="59">
        <v>1</v>
      </c>
      <c r="G157" s="59">
        <v>1</v>
      </c>
      <c r="H157" s="59">
        <f>3000/250*F157*G157</f>
        <v>12</v>
      </c>
      <c r="I157" s="60">
        <f>+H157/4</f>
        <v>3</v>
      </c>
      <c r="J157" s="60">
        <f>+H157/4</f>
        <v>3</v>
      </c>
      <c r="K157" s="60">
        <f>+H157/4</f>
        <v>3</v>
      </c>
      <c r="L157" s="60">
        <f>+H157/4</f>
        <v>3</v>
      </c>
      <c r="M157" s="63">
        <f>G157*F157</f>
        <v>1</v>
      </c>
      <c r="N157" s="61"/>
    </row>
    <row r="158" spans="1:14" ht="27" customHeight="1">
      <c r="A158" s="62">
        <v>133</v>
      </c>
      <c r="B158" s="111"/>
      <c r="C158" s="59" t="s">
        <v>62</v>
      </c>
      <c r="D158" s="74" t="s">
        <v>237</v>
      </c>
      <c r="E158" s="61" t="s">
        <v>2</v>
      </c>
      <c r="F158" s="59">
        <v>1</v>
      </c>
      <c r="G158" s="59">
        <v>1</v>
      </c>
      <c r="H158" s="59">
        <f>3000/250*F158*G158</f>
        <v>12</v>
      </c>
      <c r="I158" s="60">
        <f>+H158/4</f>
        <v>3</v>
      </c>
      <c r="J158" s="60">
        <f>+H158/4</f>
        <v>3</v>
      </c>
      <c r="K158" s="60">
        <f>+H158/4</f>
        <v>3</v>
      </c>
      <c r="L158" s="60">
        <f>+H158/4</f>
        <v>3</v>
      </c>
      <c r="M158" s="63">
        <f>G158*F158</f>
        <v>1</v>
      </c>
      <c r="N158" s="61"/>
    </row>
    <row r="159" spans="1:14" ht="27" customHeight="1">
      <c r="A159" s="62">
        <v>134</v>
      </c>
      <c r="B159" s="111"/>
      <c r="C159" s="59" t="s">
        <v>63</v>
      </c>
      <c r="D159" s="74" t="s">
        <v>238</v>
      </c>
      <c r="E159" s="61" t="s">
        <v>2</v>
      </c>
      <c r="F159" s="59">
        <v>1</v>
      </c>
      <c r="G159" s="59">
        <v>1</v>
      </c>
      <c r="H159" s="59">
        <f>3000/250*F159*G159</f>
        <v>12</v>
      </c>
      <c r="I159" s="60">
        <f>+H159/4</f>
        <v>3</v>
      </c>
      <c r="J159" s="60">
        <f>+H159/4</f>
        <v>3</v>
      </c>
      <c r="K159" s="60">
        <f>+H159/4</f>
        <v>3</v>
      </c>
      <c r="L159" s="60">
        <f>+H159/4</f>
        <v>3</v>
      </c>
      <c r="M159" s="63">
        <f>G159*F159</f>
        <v>1</v>
      </c>
      <c r="N159" s="61"/>
    </row>
    <row r="160" spans="1:14" ht="27" customHeight="1">
      <c r="A160" s="62">
        <v>135</v>
      </c>
      <c r="B160" s="111"/>
      <c r="C160" s="59" t="s">
        <v>239</v>
      </c>
      <c r="D160" s="74" t="s">
        <v>240</v>
      </c>
      <c r="E160" s="61" t="s">
        <v>2</v>
      </c>
      <c r="F160" s="59">
        <v>1</v>
      </c>
      <c r="G160" s="59">
        <v>1</v>
      </c>
      <c r="H160" s="59">
        <f>3000/1000*F160*G160</f>
        <v>3</v>
      </c>
      <c r="I160" s="60">
        <v>1</v>
      </c>
      <c r="J160" s="60">
        <v>1</v>
      </c>
      <c r="K160" s="60"/>
      <c r="L160" s="60">
        <v>1</v>
      </c>
      <c r="M160" s="60">
        <v>1</v>
      </c>
      <c r="N160" s="61"/>
    </row>
    <row r="161" spans="1:14" ht="27" customHeight="1">
      <c r="A161" s="62">
        <v>136</v>
      </c>
      <c r="B161" s="111"/>
      <c r="C161" s="59" t="s">
        <v>80</v>
      </c>
      <c r="D161" s="74" t="s">
        <v>241</v>
      </c>
      <c r="E161" s="61" t="s">
        <v>2</v>
      </c>
      <c r="F161" s="59">
        <v>1</v>
      </c>
      <c r="G161" s="59">
        <v>1</v>
      </c>
      <c r="H161" s="59">
        <f>3000/500*F161*G161</f>
        <v>6</v>
      </c>
      <c r="I161" s="60">
        <v>2</v>
      </c>
      <c r="J161" s="60">
        <v>1</v>
      </c>
      <c r="K161" s="60">
        <v>2</v>
      </c>
      <c r="L161" s="60">
        <v>1</v>
      </c>
      <c r="M161" s="63">
        <f>G161*F161</f>
        <v>1</v>
      </c>
      <c r="N161" s="61"/>
    </row>
    <row r="162" spans="1:14" ht="27" customHeight="1">
      <c r="A162" s="64"/>
      <c r="B162" s="65"/>
      <c r="C162" s="59"/>
      <c r="D162" s="59"/>
      <c r="E162" s="65"/>
      <c r="F162" s="65"/>
      <c r="G162" s="65"/>
      <c r="H162" s="65"/>
      <c r="I162" s="60"/>
      <c r="J162" s="60"/>
      <c r="K162" s="60"/>
      <c r="L162" s="60"/>
      <c r="M162" s="60"/>
      <c r="N162" s="65"/>
    </row>
    <row r="163" spans="1:14" ht="27" customHeight="1">
      <c r="A163" s="62">
        <v>137</v>
      </c>
      <c r="B163" s="111" t="s">
        <v>242</v>
      </c>
      <c r="C163" s="59" t="s">
        <v>214</v>
      </c>
      <c r="D163" s="61">
        <v>8943910493</v>
      </c>
      <c r="E163" s="61" t="s">
        <v>2</v>
      </c>
      <c r="F163" s="59">
        <v>2</v>
      </c>
      <c r="G163" s="59">
        <v>1</v>
      </c>
      <c r="H163" s="59">
        <f>64000/8000*F163*G163</f>
        <v>16</v>
      </c>
      <c r="I163" s="60">
        <f>+H163/4</f>
        <v>4</v>
      </c>
      <c r="J163" s="60">
        <f>+H163/4</f>
        <v>4</v>
      </c>
      <c r="K163" s="60">
        <f>+H163/4</f>
        <v>4</v>
      </c>
      <c r="L163" s="60">
        <f>+H163/4</f>
        <v>4</v>
      </c>
      <c r="M163" s="63">
        <f>G163*F163</f>
        <v>2</v>
      </c>
      <c r="N163" s="61"/>
    </row>
    <row r="164" spans="1:14" ht="27" customHeight="1">
      <c r="A164" s="62">
        <v>138</v>
      </c>
      <c r="B164" s="111"/>
      <c r="C164" s="59" t="s">
        <v>62</v>
      </c>
      <c r="D164" s="61" t="s">
        <v>243</v>
      </c>
      <c r="E164" s="61" t="s">
        <v>2</v>
      </c>
      <c r="F164" s="59">
        <v>2</v>
      </c>
      <c r="G164" s="59">
        <v>1</v>
      </c>
      <c r="H164" s="59">
        <f>64000/8000*F164*G164</f>
        <v>16</v>
      </c>
      <c r="I164" s="60">
        <f>+H164/4</f>
        <v>4</v>
      </c>
      <c r="J164" s="60">
        <f>+H164/4</f>
        <v>4</v>
      </c>
      <c r="K164" s="60">
        <f>+H164/4</f>
        <v>4</v>
      </c>
      <c r="L164" s="60">
        <f>+H164/4</f>
        <v>4</v>
      </c>
      <c r="M164" s="63">
        <f>G164*F164</f>
        <v>2</v>
      </c>
      <c r="N164" s="61"/>
    </row>
    <row r="165" spans="1:14" ht="27" customHeight="1">
      <c r="A165" s="62">
        <v>139</v>
      </c>
      <c r="B165" s="111"/>
      <c r="C165" s="59" t="s">
        <v>63</v>
      </c>
      <c r="D165" s="61">
        <v>8943940792</v>
      </c>
      <c r="E165" s="61" t="s">
        <v>2</v>
      </c>
      <c r="F165" s="59">
        <v>2</v>
      </c>
      <c r="G165" s="59">
        <v>1</v>
      </c>
      <c r="H165" s="59">
        <f>64000/8000*F165*G165</f>
        <v>16</v>
      </c>
      <c r="I165" s="60">
        <f>+H165/4</f>
        <v>4</v>
      </c>
      <c r="J165" s="60">
        <f>+H165/4</f>
        <v>4</v>
      </c>
      <c r="K165" s="60">
        <f>+H165/4</f>
        <v>4</v>
      </c>
      <c r="L165" s="60">
        <f>+H165/4</f>
        <v>4</v>
      </c>
      <c r="M165" s="63">
        <f>G165*F165</f>
        <v>2</v>
      </c>
      <c r="N165" s="61"/>
    </row>
    <row r="166" spans="1:14" ht="27" customHeight="1">
      <c r="A166" s="62">
        <v>140</v>
      </c>
      <c r="B166" s="111"/>
      <c r="C166" s="59" t="s">
        <v>244</v>
      </c>
      <c r="D166" s="61">
        <v>1142151110</v>
      </c>
      <c r="E166" s="61" t="s">
        <v>2</v>
      </c>
      <c r="F166" s="59">
        <v>2</v>
      </c>
      <c r="G166" s="59">
        <v>1</v>
      </c>
      <c r="H166" s="59">
        <f>64000/16000*F166*G166</f>
        <v>8</v>
      </c>
      <c r="I166" s="60">
        <f>+H166/4</f>
        <v>2</v>
      </c>
      <c r="J166" s="60">
        <f>+H166/4</f>
        <v>2</v>
      </c>
      <c r="K166" s="60">
        <f>+H166/4</f>
        <v>2</v>
      </c>
      <c r="L166" s="60">
        <f>+H166/4</f>
        <v>2</v>
      </c>
      <c r="M166" s="63">
        <f>G166*F166</f>
        <v>2</v>
      </c>
      <c r="N166" s="61"/>
    </row>
    <row r="167" spans="1:14" ht="27" customHeight="1">
      <c r="A167" s="62">
        <v>141</v>
      </c>
      <c r="B167" s="111"/>
      <c r="C167" s="59" t="s">
        <v>132</v>
      </c>
      <c r="D167" s="61">
        <v>1142151720</v>
      </c>
      <c r="E167" s="61" t="s">
        <v>2</v>
      </c>
      <c r="F167" s="59">
        <v>2</v>
      </c>
      <c r="G167" s="59">
        <v>1</v>
      </c>
      <c r="H167" s="59">
        <f>64000/16000*F167*G167</f>
        <v>8</v>
      </c>
      <c r="I167" s="60">
        <f>+H167/4</f>
        <v>2</v>
      </c>
      <c r="J167" s="60">
        <f>+H167/4</f>
        <v>2</v>
      </c>
      <c r="K167" s="60">
        <f>+H167/4</f>
        <v>2</v>
      </c>
      <c r="L167" s="60">
        <f>+H167/4</f>
        <v>2</v>
      </c>
      <c r="M167" s="63">
        <f>G167*F167</f>
        <v>2</v>
      </c>
      <c r="N167" s="61"/>
    </row>
    <row r="168" spans="1:14" ht="27" customHeight="1">
      <c r="A168" s="64"/>
      <c r="B168" s="59"/>
      <c r="C168" s="59"/>
      <c r="D168" s="61"/>
      <c r="E168" s="61"/>
      <c r="F168" s="59"/>
      <c r="G168" s="59"/>
      <c r="H168" s="65"/>
      <c r="I168" s="60"/>
      <c r="J168" s="60"/>
      <c r="K168" s="60"/>
      <c r="L168" s="60"/>
      <c r="M168" s="60"/>
      <c r="N168" s="61"/>
    </row>
    <row r="169" spans="1:14" ht="27" customHeight="1">
      <c r="A169" s="62">
        <v>142</v>
      </c>
      <c r="B169" s="111" t="s">
        <v>245</v>
      </c>
      <c r="C169" s="59" t="s">
        <v>67</v>
      </c>
      <c r="D169" s="67">
        <v>51055006073</v>
      </c>
      <c r="E169" s="61" t="s">
        <v>2</v>
      </c>
      <c r="F169" s="59">
        <v>1</v>
      </c>
      <c r="G169" s="59">
        <v>1</v>
      </c>
      <c r="H169" s="69">
        <v>6</v>
      </c>
      <c r="I169" s="60">
        <v>2</v>
      </c>
      <c r="J169" s="60">
        <v>1</v>
      </c>
      <c r="K169" s="60">
        <v>2</v>
      </c>
      <c r="L169" s="60">
        <v>1</v>
      </c>
      <c r="M169" s="60">
        <v>1</v>
      </c>
      <c r="N169" s="61"/>
    </row>
    <row r="170" spans="1:14" ht="27" customHeight="1">
      <c r="A170" s="62">
        <v>143</v>
      </c>
      <c r="B170" s="111"/>
      <c r="C170" s="59" t="s">
        <v>62</v>
      </c>
      <c r="D170" s="67">
        <v>51125030062</v>
      </c>
      <c r="E170" s="61" t="s">
        <v>2</v>
      </c>
      <c r="F170" s="59">
        <v>1</v>
      </c>
      <c r="G170" s="59">
        <v>1</v>
      </c>
      <c r="H170" s="69">
        <v>6</v>
      </c>
      <c r="I170" s="60">
        <v>2</v>
      </c>
      <c r="J170" s="60">
        <v>1</v>
      </c>
      <c r="K170" s="60">
        <v>2</v>
      </c>
      <c r="L170" s="60">
        <v>1</v>
      </c>
      <c r="M170" s="60">
        <v>1</v>
      </c>
      <c r="N170" s="61"/>
    </row>
    <row r="171" spans="1:14" ht="27" customHeight="1">
      <c r="A171" s="62">
        <v>144</v>
      </c>
      <c r="B171" s="111"/>
      <c r="C171" s="59" t="s">
        <v>63</v>
      </c>
      <c r="D171" s="67">
        <v>81154036015</v>
      </c>
      <c r="E171" s="61" t="s">
        <v>2</v>
      </c>
      <c r="F171" s="59">
        <v>1</v>
      </c>
      <c r="G171" s="59">
        <v>1</v>
      </c>
      <c r="H171" s="69">
        <v>6</v>
      </c>
      <c r="I171" s="60">
        <v>2</v>
      </c>
      <c r="J171" s="60">
        <v>1</v>
      </c>
      <c r="K171" s="60">
        <v>2</v>
      </c>
      <c r="L171" s="60">
        <v>1</v>
      </c>
      <c r="M171" s="60">
        <v>1</v>
      </c>
      <c r="N171" s="61"/>
    </row>
    <row r="172" spans="1:14" ht="27" customHeight="1">
      <c r="A172" s="62">
        <v>145</v>
      </c>
      <c r="B172" s="111"/>
      <c r="C172" s="59" t="s">
        <v>64</v>
      </c>
      <c r="D172" s="67" t="s">
        <v>246</v>
      </c>
      <c r="E172" s="61" t="s">
        <v>2</v>
      </c>
      <c r="F172" s="59">
        <v>1</v>
      </c>
      <c r="G172" s="59">
        <v>1</v>
      </c>
      <c r="H172" s="69">
        <v>3</v>
      </c>
      <c r="I172" s="60">
        <v>1</v>
      </c>
      <c r="J172" s="60">
        <v>1</v>
      </c>
      <c r="K172" s="60"/>
      <c r="L172" s="60">
        <v>1</v>
      </c>
      <c r="M172" s="60">
        <v>1</v>
      </c>
      <c r="N172" s="61"/>
    </row>
    <row r="173" spans="1:14" ht="27" customHeight="1">
      <c r="A173" s="62">
        <v>146</v>
      </c>
      <c r="B173" s="111"/>
      <c r="C173" s="59" t="s">
        <v>13</v>
      </c>
      <c r="D173" s="67">
        <v>81084050022</v>
      </c>
      <c r="E173" s="61" t="s">
        <v>2</v>
      </c>
      <c r="F173" s="59">
        <v>1</v>
      </c>
      <c r="G173" s="59">
        <v>1</v>
      </c>
      <c r="H173" s="69">
        <v>3</v>
      </c>
      <c r="I173" s="60">
        <v>1</v>
      </c>
      <c r="J173" s="60">
        <v>1</v>
      </c>
      <c r="K173" s="60"/>
      <c r="L173" s="60">
        <v>1</v>
      </c>
      <c r="M173" s="60">
        <v>1</v>
      </c>
      <c r="N173" s="61"/>
    </row>
    <row r="174" spans="1:14" ht="27" customHeight="1">
      <c r="A174" s="64"/>
      <c r="B174" s="59"/>
      <c r="C174" s="61"/>
      <c r="D174" s="59"/>
      <c r="E174" s="61"/>
      <c r="F174" s="59"/>
      <c r="G174" s="59"/>
      <c r="H174" s="65"/>
      <c r="I174" s="60"/>
      <c r="J174" s="60"/>
      <c r="K174" s="60"/>
      <c r="L174" s="60"/>
      <c r="M174" s="60"/>
      <c r="N174" s="61"/>
    </row>
    <row r="175" spans="1:14" ht="27" customHeight="1">
      <c r="A175" s="62">
        <v>147</v>
      </c>
      <c r="B175" s="111" t="s">
        <v>247</v>
      </c>
      <c r="C175" s="74" t="s">
        <v>234</v>
      </c>
      <c r="D175" s="74" t="s">
        <v>235</v>
      </c>
      <c r="E175" s="61" t="s">
        <v>2</v>
      </c>
      <c r="F175" s="59">
        <v>1</v>
      </c>
      <c r="G175" s="59">
        <v>1</v>
      </c>
      <c r="H175" s="69">
        <v>6</v>
      </c>
      <c r="I175" s="60">
        <v>2</v>
      </c>
      <c r="J175" s="60">
        <v>1</v>
      </c>
      <c r="K175" s="60">
        <v>2</v>
      </c>
      <c r="L175" s="60">
        <v>1</v>
      </c>
      <c r="M175" s="60">
        <v>1</v>
      </c>
      <c r="N175" s="61"/>
    </row>
    <row r="176" spans="1:14" ht="27" customHeight="1">
      <c r="A176" s="62">
        <v>148</v>
      </c>
      <c r="B176" s="111"/>
      <c r="C176" s="74" t="s">
        <v>236</v>
      </c>
      <c r="D176" s="74" t="s">
        <v>81</v>
      </c>
      <c r="E176" s="61" t="s">
        <v>2</v>
      </c>
      <c r="F176" s="59">
        <v>1</v>
      </c>
      <c r="G176" s="59">
        <v>1</v>
      </c>
      <c r="H176" s="69">
        <v>6</v>
      </c>
      <c r="I176" s="60">
        <v>2</v>
      </c>
      <c r="J176" s="60">
        <v>1</v>
      </c>
      <c r="K176" s="60">
        <v>2</v>
      </c>
      <c r="L176" s="60">
        <v>1</v>
      </c>
      <c r="M176" s="60">
        <v>1</v>
      </c>
      <c r="N176" s="61"/>
    </row>
    <row r="177" spans="1:14" ht="27" customHeight="1">
      <c r="A177" s="62">
        <v>149</v>
      </c>
      <c r="B177" s="111"/>
      <c r="C177" s="59" t="s">
        <v>62</v>
      </c>
      <c r="D177" s="74" t="s">
        <v>237</v>
      </c>
      <c r="E177" s="61" t="s">
        <v>2</v>
      </c>
      <c r="F177" s="59">
        <v>1</v>
      </c>
      <c r="G177" s="59">
        <v>1</v>
      </c>
      <c r="H177" s="69">
        <v>6</v>
      </c>
      <c r="I177" s="60">
        <v>2</v>
      </c>
      <c r="J177" s="60">
        <v>1</v>
      </c>
      <c r="K177" s="60">
        <v>2</v>
      </c>
      <c r="L177" s="60">
        <v>1</v>
      </c>
      <c r="M177" s="60">
        <v>1</v>
      </c>
      <c r="N177" s="61"/>
    </row>
    <row r="178" spans="1:14" ht="27" customHeight="1">
      <c r="A178" s="62">
        <v>150</v>
      </c>
      <c r="B178" s="111"/>
      <c r="C178" s="59" t="s">
        <v>63</v>
      </c>
      <c r="D178" s="74" t="s">
        <v>238</v>
      </c>
      <c r="E178" s="61" t="s">
        <v>2</v>
      </c>
      <c r="F178" s="59">
        <v>1</v>
      </c>
      <c r="G178" s="59">
        <v>1</v>
      </c>
      <c r="H178" s="69">
        <v>6</v>
      </c>
      <c r="I178" s="60">
        <v>2</v>
      </c>
      <c r="J178" s="60">
        <v>1</v>
      </c>
      <c r="K178" s="60">
        <v>2</v>
      </c>
      <c r="L178" s="60">
        <v>1</v>
      </c>
      <c r="M178" s="60">
        <v>1</v>
      </c>
      <c r="N178" s="61"/>
    </row>
    <row r="179" spans="1:14" ht="27" customHeight="1">
      <c r="A179" s="62">
        <v>151</v>
      </c>
      <c r="B179" s="111"/>
      <c r="C179" s="59" t="s">
        <v>80</v>
      </c>
      <c r="D179" s="74" t="s">
        <v>241</v>
      </c>
      <c r="E179" s="61" t="s">
        <v>2</v>
      </c>
      <c r="F179" s="59">
        <v>1</v>
      </c>
      <c r="G179" s="59">
        <v>1</v>
      </c>
      <c r="H179" s="69">
        <v>3</v>
      </c>
      <c r="I179" s="60">
        <v>1</v>
      </c>
      <c r="J179" s="60">
        <v>1</v>
      </c>
      <c r="K179" s="60"/>
      <c r="L179" s="60">
        <v>1</v>
      </c>
      <c r="M179" s="60">
        <v>1</v>
      </c>
      <c r="N179" s="61"/>
    </row>
    <row r="180" spans="1:14" ht="27" customHeight="1">
      <c r="A180" s="64"/>
      <c r="B180" s="59"/>
      <c r="C180" s="61"/>
      <c r="D180" s="59"/>
      <c r="E180" s="61"/>
      <c r="F180" s="59"/>
      <c r="G180" s="59"/>
      <c r="H180" s="65"/>
      <c r="I180" s="60"/>
      <c r="J180" s="60"/>
      <c r="K180" s="60"/>
      <c r="L180" s="60"/>
      <c r="M180" s="60"/>
      <c r="N180" s="61"/>
    </row>
    <row r="181" spans="1:14" ht="27" customHeight="1">
      <c r="A181" s="62">
        <v>152</v>
      </c>
      <c r="B181" s="111" t="s">
        <v>248</v>
      </c>
      <c r="C181" s="59" t="s">
        <v>231</v>
      </c>
      <c r="D181" s="59" t="s">
        <v>249</v>
      </c>
      <c r="E181" s="61" t="s">
        <v>2</v>
      </c>
      <c r="F181" s="59">
        <v>1</v>
      </c>
      <c r="G181" s="59">
        <v>1</v>
      </c>
      <c r="H181" s="59">
        <f>2000/500*F181*G181</f>
        <v>4</v>
      </c>
      <c r="I181" s="60">
        <f>+H181/4</f>
        <v>1</v>
      </c>
      <c r="J181" s="60">
        <f>+H181/4</f>
        <v>1</v>
      </c>
      <c r="K181" s="60">
        <f>+H181/4</f>
        <v>1</v>
      </c>
      <c r="L181" s="60">
        <f>+H181/4</f>
        <v>1</v>
      </c>
      <c r="M181" s="63">
        <f>G181*F181</f>
        <v>1</v>
      </c>
      <c r="N181" s="61"/>
    </row>
    <row r="182" spans="1:14" ht="27" customHeight="1">
      <c r="A182" s="62">
        <v>153</v>
      </c>
      <c r="B182" s="111"/>
      <c r="C182" s="61" t="s">
        <v>117</v>
      </c>
      <c r="D182" s="59">
        <v>5052</v>
      </c>
      <c r="E182" s="61" t="s">
        <v>2</v>
      </c>
      <c r="F182" s="59">
        <v>1</v>
      </c>
      <c r="G182" s="59">
        <v>1</v>
      </c>
      <c r="H182" s="59">
        <f>2000/250*F182*G182</f>
        <v>8</v>
      </c>
      <c r="I182" s="60">
        <f>+H182/4</f>
        <v>2</v>
      </c>
      <c r="J182" s="60">
        <f>+H182/4</f>
        <v>2</v>
      </c>
      <c r="K182" s="60">
        <f>+H182/4</f>
        <v>2</v>
      </c>
      <c r="L182" s="60">
        <f>+H182/4</f>
        <v>2</v>
      </c>
      <c r="M182" s="63">
        <f>G182*F182</f>
        <v>1</v>
      </c>
      <c r="N182" s="61"/>
    </row>
    <row r="183" spans="1:14" ht="27" customHeight="1">
      <c r="A183" s="62">
        <v>154</v>
      </c>
      <c r="B183" s="111"/>
      <c r="C183" s="72" t="s">
        <v>250</v>
      </c>
      <c r="D183" s="61" t="s">
        <v>249</v>
      </c>
      <c r="E183" s="61" t="s">
        <v>2</v>
      </c>
      <c r="F183" s="59">
        <v>1</v>
      </c>
      <c r="G183" s="59">
        <v>1</v>
      </c>
      <c r="H183" s="59">
        <f>2000/250*F183*G183</f>
        <v>8</v>
      </c>
      <c r="I183" s="60">
        <f>+H183/4</f>
        <v>2</v>
      </c>
      <c r="J183" s="60">
        <f>+H183/4</f>
        <v>2</v>
      </c>
      <c r="K183" s="60">
        <f>+H183/4</f>
        <v>2</v>
      </c>
      <c r="L183" s="60">
        <f>+H183/4</f>
        <v>2</v>
      </c>
      <c r="M183" s="63">
        <f>G183*F183</f>
        <v>1</v>
      </c>
      <c r="N183" s="75"/>
    </row>
    <row r="184" spans="1:14" ht="27" customHeight="1">
      <c r="A184" s="62"/>
      <c r="B184" s="59"/>
      <c r="C184" s="72"/>
      <c r="D184" s="61"/>
      <c r="E184" s="61"/>
      <c r="F184" s="67"/>
      <c r="G184" s="67"/>
      <c r="H184" s="65"/>
      <c r="I184" s="66"/>
      <c r="J184" s="67"/>
      <c r="K184" s="67"/>
      <c r="L184" s="67"/>
      <c r="M184" s="67"/>
      <c r="N184" s="75"/>
    </row>
    <row r="185" spans="1:14" ht="27" customHeight="1">
      <c r="A185" s="62">
        <v>155</v>
      </c>
      <c r="B185" s="111" t="s">
        <v>251</v>
      </c>
      <c r="C185" s="59" t="s">
        <v>142</v>
      </c>
      <c r="D185" s="59" t="s">
        <v>252</v>
      </c>
      <c r="E185" s="61" t="s">
        <v>2</v>
      </c>
      <c r="F185" s="59">
        <v>2</v>
      </c>
      <c r="G185" s="59">
        <v>2</v>
      </c>
      <c r="H185" s="59">
        <f>1500/250*F185*G185</f>
        <v>24</v>
      </c>
      <c r="I185" s="60">
        <f>+H185/4</f>
        <v>6</v>
      </c>
      <c r="J185" s="60">
        <f>+H185/4</f>
        <v>6</v>
      </c>
      <c r="K185" s="60">
        <f>+H185/4</f>
        <v>6</v>
      </c>
      <c r="L185" s="60">
        <f>+H185/4</f>
        <v>6</v>
      </c>
      <c r="M185" s="63">
        <f>G185*F185</f>
        <v>4</v>
      </c>
      <c r="N185" s="75"/>
    </row>
    <row r="186" spans="1:14" ht="27" customHeight="1">
      <c r="A186" s="62">
        <v>156</v>
      </c>
      <c r="B186" s="111"/>
      <c r="C186" s="59" t="s">
        <v>253</v>
      </c>
      <c r="D186" s="59" t="s">
        <v>237</v>
      </c>
      <c r="E186" s="61" t="s">
        <v>2</v>
      </c>
      <c r="F186" s="59">
        <v>2</v>
      </c>
      <c r="G186" s="59">
        <v>1</v>
      </c>
      <c r="H186" s="59">
        <f>1500/250*F186*G186</f>
        <v>12</v>
      </c>
      <c r="I186" s="60">
        <f>+H186/4</f>
        <v>3</v>
      </c>
      <c r="J186" s="60">
        <f>+H186/4</f>
        <v>3</v>
      </c>
      <c r="K186" s="60">
        <f>+H186/4</f>
        <v>3</v>
      </c>
      <c r="L186" s="60">
        <f>+H186/4</f>
        <v>3</v>
      </c>
      <c r="M186" s="63">
        <f>G186*F186</f>
        <v>2</v>
      </c>
      <c r="N186" s="75"/>
    </row>
    <row r="187" spans="1:14" ht="27" customHeight="1">
      <c r="A187" s="62">
        <v>157</v>
      </c>
      <c r="B187" s="111"/>
      <c r="C187" s="59" t="s">
        <v>254</v>
      </c>
      <c r="D187" s="59" t="s">
        <v>165</v>
      </c>
      <c r="E187" s="61" t="s">
        <v>2</v>
      </c>
      <c r="F187" s="59">
        <v>2</v>
      </c>
      <c r="G187" s="59">
        <v>1</v>
      </c>
      <c r="H187" s="59">
        <f>1500/250*F187*G187</f>
        <v>12</v>
      </c>
      <c r="I187" s="60">
        <f>+H187/4</f>
        <v>3</v>
      </c>
      <c r="J187" s="60">
        <f>+H187/4</f>
        <v>3</v>
      </c>
      <c r="K187" s="60">
        <f>+H187/4</f>
        <v>3</v>
      </c>
      <c r="L187" s="60">
        <f>+H187/4</f>
        <v>3</v>
      </c>
      <c r="M187" s="63">
        <f>G187*F187</f>
        <v>2</v>
      </c>
      <c r="N187" s="75"/>
    </row>
    <row r="188" spans="1:14" ht="27" customHeight="1">
      <c r="A188" s="62">
        <v>158</v>
      </c>
      <c r="B188" s="111"/>
      <c r="C188" s="59" t="s">
        <v>231</v>
      </c>
      <c r="D188" s="59" t="s">
        <v>55</v>
      </c>
      <c r="E188" s="61" t="s">
        <v>2</v>
      </c>
      <c r="F188" s="59">
        <v>2</v>
      </c>
      <c r="G188" s="59">
        <v>1</v>
      </c>
      <c r="H188" s="59">
        <f>1500/500*F188*G188</f>
        <v>6</v>
      </c>
      <c r="I188" s="60">
        <v>2</v>
      </c>
      <c r="J188" s="60">
        <v>1</v>
      </c>
      <c r="K188" s="60">
        <v>2</v>
      </c>
      <c r="L188" s="60">
        <v>1</v>
      </c>
      <c r="M188" s="63">
        <f>G188*F188</f>
        <v>2</v>
      </c>
      <c r="N188" s="75"/>
    </row>
    <row r="189" spans="1:14" ht="27" customHeight="1">
      <c r="A189" s="64"/>
      <c r="B189" s="59"/>
      <c r="C189" s="72"/>
      <c r="D189" s="61"/>
      <c r="E189" s="61"/>
      <c r="F189" s="67"/>
      <c r="G189" s="67"/>
      <c r="H189" s="65"/>
      <c r="I189" s="67"/>
      <c r="J189" s="67"/>
      <c r="K189" s="67"/>
      <c r="L189" s="67"/>
      <c r="M189" s="67"/>
      <c r="N189" s="75"/>
    </row>
    <row r="190" spans="1:14" ht="27" customHeight="1">
      <c r="A190" s="59">
        <v>159</v>
      </c>
      <c r="B190" s="111" t="s">
        <v>255</v>
      </c>
      <c r="C190" s="59" t="s">
        <v>231</v>
      </c>
      <c r="D190" s="52" t="s">
        <v>256</v>
      </c>
      <c r="E190" s="61" t="s">
        <v>2</v>
      </c>
      <c r="F190" s="59">
        <v>5</v>
      </c>
      <c r="G190" s="59">
        <v>1</v>
      </c>
      <c r="H190" s="59">
        <f>1500/500*F190*G190</f>
        <v>15</v>
      </c>
      <c r="I190" s="60">
        <v>4</v>
      </c>
      <c r="J190" s="60">
        <v>4</v>
      </c>
      <c r="K190" s="60">
        <v>4</v>
      </c>
      <c r="L190" s="60">
        <v>3</v>
      </c>
      <c r="M190" s="63">
        <f>G190*F190</f>
        <v>5</v>
      </c>
      <c r="N190" s="75"/>
    </row>
    <row r="191" spans="1:14" ht="27" customHeight="1">
      <c r="A191" s="59">
        <v>160</v>
      </c>
      <c r="B191" s="111"/>
      <c r="C191" s="52" t="s">
        <v>254</v>
      </c>
      <c r="D191" s="52" t="s">
        <v>257</v>
      </c>
      <c r="E191" s="61" t="s">
        <v>2</v>
      </c>
      <c r="F191" s="59">
        <v>5</v>
      </c>
      <c r="G191" s="59">
        <v>1</v>
      </c>
      <c r="H191" s="59">
        <v>8</v>
      </c>
      <c r="I191" s="60">
        <f>+H191/4</f>
        <v>2</v>
      </c>
      <c r="J191" s="60">
        <f>+H191/4</f>
        <v>2</v>
      </c>
      <c r="K191" s="60">
        <f>+H191/4</f>
        <v>2</v>
      </c>
      <c r="L191" s="60">
        <f>+H191/4</f>
        <v>2</v>
      </c>
      <c r="M191" s="63">
        <f>G191*F191</f>
        <v>5</v>
      </c>
      <c r="N191" s="75"/>
    </row>
    <row r="192" spans="1:14" ht="27" customHeight="1">
      <c r="A192" s="59">
        <v>161</v>
      </c>
      <c r="B192" s="111"/>
      <c r="C192" s="72" t="s">
        <v>250</v>
      </c>
      <c r="D192" s="52" t="s">
        <v>258</v>
      </c>
      <c r="E192" s="61" t="s">
        <v>2</v>
      </c>
      <c r="F192" s="59">
        <v>5</v>
      </c>
      <c r="G192" s="59">
        <v>1</v>
      </c>
      <c r="H192" s="59">
        <f>1500/250*F192*G192</f>
        <v>30</v>
      </c>
      <c r="I192" s="60">
        <v>8</v>
      </c>
      <c r="J192" s="60">
        <v>8</v>
      </c>
      <c r="K192" s="60">
        <v>8</v>
      </c>
      <c r="L192" s="60">
        <v>6</v>
      </c>
      <c r="M192" s="63">
        <f>G192*F192</f>
        <v>5</v>
      </c>
      <c r="N192" s="75"/>
    </row>
    <row r="193" spans="1:14" ht="27" customHeight="1">
      <c r="A193" s="59"/>
      <c r="B193" s="59"/>
      <c r="C193" s="72"/>
      <c r="D193" s="61"/>
      <c r="E193" s="61"/>
      <c r="F193" s="67"/>
      <c r="G193" s="67"/>
      <c r="H193" s="65"/>
      <c r="I193" s="67"/>
      <c r="J193" s="67"/>
      <c r="K193" s="67"/>
      <c r="L193" s="67"/>
      <c r="M193" s="67"/>
      <c r="N193" s="75"/>
    </row>
    <row r="194" spans="1:14" ht="27" customHeight="1">
      <c r="A194" s="59">
        <v>162</v>
      </c>
      <c r="B194" s="111" t="s">
        <v>259</v>
      </c>
      <c r="C194" s="59" t="s">
        <v>231</v>
      </c>
      <c r="D194" s="59" t="s">
        <v>249</v>
      </c>
      <c r="E194" s="61" t="s">
        <v>2</v>
      </c>
      <c r="F194" s="59">
        <v>3</v>
      </c>
      <c r="G194" s="59">
        <v>1</v>
      </c>
      <c r="H194" s="59">
        <f>1500/500*F194*G194</f>
        <v>9</v>
      </c>
      <c r="I194" s="60">
        <v>3</v>
      </c>
      <c r="J194" s="60">
        <v>2</v>
      </c>
      <c r="K194" s="60">
        <v>2</v>
      </c>
      <c r="L194" s="60">
        <v>2</v>
      </c>
      <c r="M194" s="63">
        <f>G194*F194</f>
        <v>3</v>
      </c>
      <c r="N194" s="75"/>
    </row>
    <row r="195" spans="1:14" ht="15">
      <c r="A195" s="59">
        <v>163</v>
      </c>
      <c r="B195" s="111"/>
      <c r="C195" s="61" t="s">
        <v>117</v>
      </c>
      <c r="D195" s="59">
        <v>5052</v>
      </c>
      <c r="E195" s="61" t="s">
        <v>2</v>
      </c>
      <c r="F195" s="59">
        <v>3</v>
      </c>
      <c r="G195" s="59">
        <v>1</v>
      </c>
      <c r="H195" s="59">
        <v>5</v>
      </c>
      <c r="I195" s="60">
        <v>2</v>
      </c>
      <c r="J195" s="60">
        <v>1</v>
      </c>
      <c r="K195" s="60">
        <v>1</v>
      </c>
      <c r="L195" s="60">
        <v>1</v>
      </c>
      <c r="M195" s="63">
        <f>G195*F195</f>
        <v>3</v>
      </c>
      <c r="N195" s="75"/>
    </row>
    <row r="196" spans="1:14" ht="15">
      <c r="A196" s="59"/>
      <c r="B196" s="58"/>
      <c r="C196" s="58" t="s">
        <v>4</v>
      </c>
      <c r="D196" s="61"/>
      <c r="E196" s="61"/>
      <c r="F196" s="59"/>
      <c r="G196" s="59"/>
      <c r="H196" s="65"/>
      <c r="I196" s="67"/>
      <c r="J196" s="67"/>
      <c r="K196" s="67"/>
      <c r="L196" s="67"/>
      <c r="M196" s="67"/>
      <c r="N196" s="75"/>
    </row>
    <row r="197" spans="1:14" ht="15">
      <c r="A197" s="59"/>
      <c r="B197" s="58"/>
      <c r="C197" s="58" t="s">
        <v>260</v>
      </c>
      <c r="D197" s="61"/>
      <c r="E197" s="61"/>
      <c r="F197" s="67"/>
      <c r="G197" s="67"/>
      <c r="H197" s="75"/>
      <c r="I197" s="66"/>
      <c r="J197" s="66"/>
      <c r="K197" s="66"/>
      <c r="L197" s="66"/>
      <c r="M197" s="66"/>
      <c r="N197" s="75"/>
    </row>
  </sheetData>
  <sheetProtection/>
  <mergeCells count="41">
    <mergeCell ref="A1:C1"/>
    <mergeCell ref="A2:C2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H6"/>
    <mergeCell ref="I5:L5"/>
    <mergeCell ref="M5:M6"/>
    <mergeCell ref="N5:N6"/>
    <mergeCell ref="B8:B20"/>
    <mergeCell ref="B22:B26"/>
    <mergeCell ref="B28:B32"/>
    <mergeCell ref="B34:B41"/>
    <mergeCell ref="B43:B49"/>
    <mergeCell ref="B51:B57"/>
    <mergeCell ref="B59:B65"/>
    <mergeCell ref="B67:B71"/>
    <mergeCell ref="B73:B83"/>
    <mergeCell ref="B85:B94"/>
    <mergeCell ref="B96:B105"/>
    <mergeCell ref="B107:B116"/>
    <mergeCell ref="B118:B123"/>
    <mergeCell ref="B125:B130"/>
    <mergeCell ref="B132:B136"/>
    <mergeCell ref="B138:B142"/>
    <mergeCell ref="B144:B149"/>
    <mergeCell ref="B151:B154"/>
    <mergeCell ref="B156:B161"/>
    <mergeCell ref="B194:B195"/>
    <mergeCell ref="B163:B167"/>
    <mergeCell ref="B169:B173"/>
    <mergeCell ref="B175:B179"/>
    <mergeCell ref="B181:B183"/>
    <mergeCell ref="B185:B188"/>
    <mergeCell ref="B190:B19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0"/>
  <sheetViews>
    <sheetView tabSelected="1" zoomScalePageLayoutView="0" workbookViewId="0" topLeftCell="A58">
      <selection activeCell="H10" sqref="H10"/>
    </sheetView>
  </sheetViews>
  <sheetFormatPr defaultColWidth="9.140625" defaultRowHeight="12.75"/>
  <cols>
    <col min="1" max="1" width="4.00390625" style="0" customWidth="1"/>
    <col min="2" max="2" width="21.140625" style="0" customWidth="1"/>
    <col min="3" max="3" width="33.7109375" style="0" customWidth="1"/>
    <col min="4" max="4" width="19.00390625" style="0" customWidth="1"/>
    <col min="5" max="17" width="4.57421875" style="0" customWidth="1"/>
  </cols>
  <sheetData>
    <row r="1" spans="1:20" ht="18.75">
      <c r="A1" s="6"/>
      <c r="B1" s="7"/>
      <c r="C1" s="76"/>
      <c r="D1" s="76"/>
      <c r="E1" s="77"/>
      <c r="F1" s="77"/>
      <c r="G1" s="77"/>
      <c r="H1" s="78"/>
      <c r="I1" s="10"/>
      <c r="J1" s="10"/>
      <c r="K1" s="10"/>
      <c r="L1" s="10"/>
      <c r="M1" s="10"/>
      <c r="N1" s="10"/>
      <c r="O1" s="10"/>
      <c r="P1" s="78"/>
      <c r="Q1" s="78"/>
      <c r="R1" s="79"/>
      <c r="S1" s="98" t="s">
        <v>93</v>
      </c>
      <c r="T1" s="98"/>
    </row>
    <row r="2" spans="1:20" ht="18.75">
      <c r="A2" s="124"/>
      <c r="B2" s="124"/>
      <c r="C2" s="78"/>
      <c r="D2" s="78"/>
      <c r="E2" s="77"/>
      <c r="F2" s="77"/>
      <c r="G2" s="77"/>
      <c r="H2" s="78"/>
      <c r="I2" s="10"/>
      <c r="J2" s="10"/>
      <c r="K2" s="10"/>
      <c r="L2" s="10"/>
      <c r="M2" s="10"/>
      <c r="N2" s="10"/>
      <c r="O2" s="10"/>
      <c r="P2" s="78"/>
      <c r="Q2" s="78"/>
      <c r="R2" s="80"/>
      <c r="S2" s="125" t="s">
        <v>108</v>
      </c>
      <c r="T2" s="125"/>
    </row>
    <row r="3" spans="1:20" ht="18.75">
      <c r="A3" s="126"/>
      <c r="B3" s="126"/>
      <c r="C3" s="78"/>
      <c r="D3" s="78"/>
      <c r="E3" s="77"/>
      <c r="F3" s="77"/>
      <c r="G3" s="77"/>
      <c r="H3" s="78"/>
      <c r="I3" s="10"/>
      <c r="J3" s="10"/>
      <c r="K3" s="10"/>
      <c r="L3" s="10"/>
      <c r="M3" s="10"/>
      <c r="N3" s="10"/>
      <c r="O3" s="10"/>
      <c r="P3" s="78"/>
      <c r="Q3" s="78"/>
      <c r="R3" s="79"/>
      <c r="S3" s="125" t="s">
        <v>107</v>
      </c>
      <c r="T3" s="125"/>
    </row>
    <row r="4" spans="1:20" ht="18.75">
      <c r="A4" s="126"/>
      <c r="B4" s="126"/>
      <c r="C4" s="78"/>
      <c r="D4" s="78"/>
      <c r="E4" s="77"/>
      <c r="F4" s="77"/>
      <c r="G4" s="77"/>
      <c r="H4" s="78"/>
      <c r="I4" s="10"/>
      <c r="J4" s="10"/>
      <c r="K4" s="10"/>
      <c r="L4" s="10"/>
      <c r="M4" s="10"/>
      <c r="N4" s="10"/>
      <c r="O4" s="10"/>
      <c r="P4" s="78"/>
      <c r="Q4" s="78"/>
      <c r="R4" s="79"/>
      <c r="S4" s="125" t="s">
        <v>100</v>
      </c>
      <c r="T4" s="125"/>
    </row>
    <row r="5" spans="1:20" ht="15.75">
      <c r="A5" s="122" t="s">
        <v>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</row>
    <row r="6" spans="1:20" ht="15.75">
      <c r="A6" s="122" t="s">
        <v>261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0" ht="12.75">
      <c r="A7" s="120" t="s">
        <v>6</v>
      </c>
      <c r="B7" s="120" t="s">
        <v>7</v>
      </c>
      <c r="C7" s="123" t="s">
        <v>23</v>
      </c>
      <c r="D7" s="123" t="s">
        <v>8</v>
      </c>
      <c r="E7" s="120" t="s">
        <v>1</v>
      </c>
      <c r="F7" s="120" t="s">
        <v>9</v>
      </c>
      <c r="G7" s="120" t="s">
        <v>10</v>
      </c>
      <c r="H7" s="120" t="s">
        <v>17</v>
      </c>
      <c r="I7" s="50"/>
      <c r="J7" s="120" t="s">
        <v>16</v>
      </c>
      <c r="K7" s="120"/>
      <c r="L7" s="120"/>
      <c r="M7" s="120"/>
      <c r="N7" s="120"/>
      <c r="O7" s="120"/>
      <c r="P7" s="120"/>
      <c r="Q7" s="120" t="s">
        <v>22</v>
      </c>
      <c r="R7" s="120" t="s">
        <v>262</v>
      </c>
      <c r="S7" s="120"/>
      <c r="T7" s="121" t="s">
        <v>3</v>
      </c>
    </row>
    <row r="8" spans="1:20" ht="25.5">
      <c r="A8" s="120"/>
      <c r="B8" s="120"/>
      <c r="C8" s="123"/>
      <c r="D8" s="123"/>
      <c r="E8" s="120"/>
      <c r="F8" s="120"/>
      <c r="G8" s="120"/>
      <c r="H8" s="120"/>
      <c r="I8" s="99" t="s">
        <v>18</v>
      </c>
      <c r="J8" s="99"/>
      <c r="K8" s="99" t="s">
        <v>19</v>
      </c>
      <c r="L8" s="99"/>
      <c r="M8" s="99" t="s">
        <v>20</v>
      </c>
      <c r="N8" s="99"/>
      <c r="O8" s="120" t="s">
        <v>21</v>
      </c>
      <c r="P8" s="120"/>
      <c r="Q8" s="120"/>
      <c r="R8" s="50" t="s">
        <v>11</v>
      </c>
      <c r="S8" s="81" t="s">
        <v>0</v>
      </c>
      <c r="T8" s="121"/>
    </row>
    <row r="9" spans="1:20" ht="12.75">
      <c r="A9" s="81">
        <v>1</v>
      </c>
      <c r="B9" s="81">
        <v>2</v>
      </c>
      <c r="C9" s="1">
        <v>3</v>
      </c>
      <c r="D9" s="1">
        <v>4</v>
      </c>
      <c r="E9" s="81">
        <v>5</v>
      </c>
      <c r="F9" s="81">
        <v>6</v>
      </c>
      <c r="G9" s="81">
        <v>7</v>
      </c>
      <c r="H9" s="81">
        <v>8</v>
      </c>
      <c r="I9" s="50"/>
      <c r="J9" s="50">
        <v>9</v>
      </c>
      <c r="K9" s="50"/>
      <c r="L9" s="50">
        <v>10</v>
      </c>
      <c r="M9" s="50"/>
      <c r="N9" s="50">
        <v>11</v>
      </c>
      <c r="O9" s="50"/>
      <c r="P9" s="81">
        <v>12</v>
      </c>
      <c r="Q9" s="81">
        <v>13</v>
      </c>
      <c r="R9" s="50">
        <v>14</v>
      </c>
      <c r="S9" s="81">
        <v>15</v>
      </c>
      <c r="T9" s="82">
        <v>16</v>
      </c>
    </row>
    <row r="10" spans="1:20" ht="12.75">
      <c r="A10" s="83">
        <v>1</v>
      </c>
      <c r="B10" s="120" t="s">
        <v>263</v>
      </c>
      <c r="C10" s="1" t="s">
        <v>67</v>
      </c>
      <c r="D10" s="52" t="s">
        <v>264</v>
      </c>
      <c r="E10" s="2" t="s">
        <v>2</v>
      </c>
      <c r="F10" s="81">
        <v>5</v>
      </c>
      <c r="G10" s="81">
        <v>1</v>
      </c>
      <c r="H10" s="84">
        <v>45</v>
      </c>
      <c r="I10" s="85"/>
      <c r="J10" s="26">
        <v>11</v>
      </c>
      <c r="K10" s="85"/>
      <c r="L10" s="50">
        <v>11</v>
      </c>
      <c r="M10" s="85"/>
      <c r="N10" s="50">
        <v>11</v>
      </c>
      <c r="O10" s="85"/>
      <c r="P10" s="81">
        <v>12</v>
      </c>
      <c r="Q10" s="4">
        <f aca="true" t="shared" si="0" ref="Q10:Q15">G10*F10</f>
        <v>5</v>
      </c>
      <c r="R10" s="85"/>
      <c r="S10" s="86"/>
      <c r="T10" s="82"/>
    </row>
    <row r="11" spans="1:20" ht="12.75">
      <c r="A11" s="83">
        <v>2</v>
      </c>
      <c r="B11" s="120"/>
      <c r="C11" s="1" t="s">
        <v>62</v>
      </c>
      <c r="D11" s="52" t="s">
        <v>265</v>
      </c>
      <c r="E11" s="2" t="s">
        <v>2</v>
      </c>
      <c r="F11" s="81">
        <v>5</v>
      </c>
      <c r="G11" s="81">
        <v>1</v>
      </c>
      <c r="H11" s="84">
        <v>45</v>
      </c>
      <c r="I11" s="85"/>
      <c r="J11" s="26">
        <v>11</v>
      </c>
      <c r="K11" s="85"/>
      <c r="L11" s="50">
        <v>11</v>
      </c>
      <c r="M11" s="85"/>
      <c r="N11" s="50">
        <v>11</v>
      </c>
      <c r="O11" s="85"/>
      <c r="P11" s="81">
        <v>12</v>
      </c>
      <c r="Q11" s="4">
        <f t="shared" si="0"/>
        <v>5</v>
      </c>
      <c r="R11" s="85"/>
      <c r="S11" s="86"/>
      <c r="T11" s="82"/>
    </row>
    <row r="12" spans="1:20" ht="12.75">
      <c r="A12" s="83">
        <v>3</v>
      </c>
      <c r="B12" s="120"/>
      <c r="C12" s="2" t="s">
        <v>63</v>
      </c>
      <c r="D12" s="2" t="s">
        <v>266</v>
      </c>
      <c r="E12" s="2" t="s">
        <v>2</v>
      </c>
      <c r="F12" s="81">
        <v>5</v>
      </c>
      <c r="G12" s="81">
        <v>1</v>
      </c>
      <c r="H12" s="84">
        <v>45</v>
      </c>
      <c r="I12" s="85"/>
      <c r="J12" s="26">
        <v>11</v>
      </c>
      <c r="K12" s="85"/>
      <c r="L12" s="50">
        <v>11</v>
      </c>
      <c r="M12" s="85"/>
      <c r="N12" s="50">
        <v>11</v>
      </c>
      <c r="O12" s="85"/>
      <c r="P12" s="81">
        <v>12</v>
      </c>
      <c r="Q12" s="4">
        <f t="shared" si="0"/>
        <v>5</v>
      </c>
      <c r="R12" s="85"/>
      <c r="S12" s="86"/>
      <c r="T12" s="82"/>
    </row>
    <row r="13" spans="1:20" ht="25.5">
      <c r="A13" s="83">
        <v>4</v>
      </c>
      <c r="B13" s="120"/>
      <c r="C13" s="52" t="s">
        <v>13</v>
      </c>
      <c r="D13" s="52" t="s">
        <v>267</v>
      </c>
      <c r="E13" s="2" t="s">
        <v>2</v>
      </c>
      <c r="F13" s="81">
        <v>5</v>
      </c>
      <c r="G13" s="81">
        <v>1</v>
      </c>
      <c r="H13" s="84">
        <v>22.5</v>
      </c>
      <c r="I13" s="85"/>
      <c r="J13" s="26">
        <v>6</v>
      </c>
      <c r="K13" s="85"/>
      <c r="L13" s="26">
        <v>6</v>
      </c>
      <c r="M13" s="85"/>
      <c r="N13" s="26">
        <v>6</v>
      </c>
      <c r="O13" s="85"/>
      <c r="P13" s="84">
        <v>5</v>
      </c>
      <c r="Q13" s="4">
        <f t="shared" si="0"/>
        <v>5</v>
      </c>
      <c r="R13" s="85"/>
      <c r="S13" s="86"/>
      <c r="T13" s="82"/>
    </row>
    <row r="14" spans="1:20" ht="25.5">
      <c r="A14" s="83">
        <v>5</v>
      </c>
      <c r="B14" s="120"/>
      <c r="C14" s="52" t="s">
        <v>268</v>
      </c>
      <c r="D14" s="52" t="s">
        <v>269</v>
      </c>
      <c r="E14" s="2" t="s">
        <v>2</v>
      </c>
      <c r="F14" s="81">
        <v>5</v>
      </c>
      <c r="G14" s="81">
        <v>1</v>
      </c>
      <c r="H14" s="84">
        <v>22.5</v>
      </c>
      <c r="I14" s="85"/>
      <c r="J14" s="26">
        <v>6</v>
      </c>
      <c r="K14" s="85"/>
      <c r="L14" s="26">
        <v>6</v>
      </c>
      <c r="M14" s="85"/>
      <c r="N14" s="26">
        <v>6</v>
      </c>
      <c r="O14" s="85"/>
      <c r="P14" s="84">
        <v>5</v>
      </c>
      <c r="Q14" s="4">
        <f t="shared" si="0"/>
        <v>5</v>
      </c>
      <c r="R14" s="3"/>
      <c r="S14" s="86"/>
      <c r="T14" s="82"/>
    </row>
    <row r="15" spans="1:20" ht="12.75">
      <c r="A15" s="83">
        <v>6</v>
      </c>
      <c r="B15" s="120"/>
      <c r="C15" s="52" t="s">
        <v>270</v>
      </c>
      <c r="D15" s="52">
        <v>80043892226</v>
      </c>
      <c r="E15" s="2" t="s">
        <v>2</v>
      </c>
      <c r="F15" s="81">
        <v>5</v>
      </c>
      <c r="G15" s="81">
        <v>1</v>
      </c>
      <c r="H15" s="84">
        <v>22.5</v>
      </c>
      <c r="I15" s="85"/>
      <c r="J15" s="26">
        <v>6</v>
      </c>
      <c r="K15" s="85"/>
      <c r="L15" s="26">
        <v>6</v>
      </c>
      <c r="M15" s="85"/>
      <c r="N15" s="26">
        <v>6</v>
      </c>
      <c r="O15" s="85"/>
      <c r="P15" s="84">
        <v>5</v>
      </c>
      <c r="Q15" s="4">
        <f t="shared" si="0"/>
        <v>5</v>
      </c>
      <c r="R15" s="3"/>
      <c r="S15" s="86"/>
      <c r="T15" s="82"/>
    </row>
    <row r="16" spans="1:20" ht="12.75">
      <c r="A16" s="81"/>
      <c r="B16" s="81"/>
      <c r="C16" s="81"/>
      <c r="D16" s="81"/>
      <c r="E16" s="81"/>
      <c r="F16" s="81"/>
      <c r="G16" s="81"/>
      <c r="H16" s="81"/>
      <c r="I16" s="25"/>
      <c r="J16" s="17"/>
      <c r="K16" s="25"/>
      <c r="L16" s="17"/>
      <c r="M16" s="25"/>
      <c r="N16" s="17"/>
      <c r="O16" s="25"/>
      <c r="P16" s="81"/>
      <c r="Q16" s="81"/>
      <c r="R16" s="50"/>
      <c r="S16" s="87"/>
      <c r="T16" s="81"/>
    </row>
    <row r="17" spans="1:20" ht="12.75">
      <c r="A17" s="83">
        <v>10</v>
      </c>
      <c r="B17" s="120" t="s">
        <v>271</v>
      </c>
      <c r="C17" s="1" t="s">
        <v>67</v>
      </c>
      <c r="D17" s="52" t="s">
        <v>264</v>
      </c>
      <c r="E17" s="2" t="s">
        <v>2</v>
      </c>
      <c r="F17" s="81">
        <v>2</v>
      </c>
      <c r="G17" s="81">
        <v>1</v>
      </c>
      <c r="H17" s="84">
        <v>12.5</v>
      </c>
      <c r="I17" s="85"/>
      <c r="J17" s="50">
        <v>3</v>
      </c>
      <c r="K17" s="85"/>
      <c r="L17" s="50">
        <v>3</v>
      </c>
      <c r="M17" s="85"/>
      <c r="N17" s="50">
        <v>3</v>
      </c>
      <c r="O17" s="85"/>
      <c r="P17" s="81">
        <v>4</v>
      </c>
      <c r="Q17" s="4">
        <f aca="true" t="shared" si="1" ref="Q17:Q25">G17*F17</f>
        <v>2</v>
      </c>
      <c r="R17" s="85"/>
      <c r="S17" s="86"/>
      <c r="T17" s="82"/>
    </row>
    <row r="18" spans="1:20" ht="25.5">
      <c r="A18" s="83">
        <v>11</v>
      </c>
      <c r="B18" s="120"/>
      <c r="C18" s="1" t="s">
        <v>272</v>
      </c>
      <c r="D18" s="52" t="s">
        <v>273</v>
      </c>
      <c r="E18" s="2" t="s">
        <v>2</v>
      </c>
      <c r="F18" s="81">
        <v>2</v>
      </c>
      <c r="G18" s="81">
        <v>1</v>
      </c>
      <c r="H18" s="84">
        <v>6.25</v>
      </c>
      <c r="I18" s="85"/>
      <c r="J18" s="50">
        <v>2</v>
      </c>
      <c r="K18" s="85"/>
      <c r="L18" s="50">
        <v>1</v>
      </c>
      <c r="M18" s="85"/>
      <c r="N18" s="50">
        <v>2</v>
      </c>
      <c r="O18" s="85"/>
      <c r="P18" s="81">
        <v>1</v>
      </c>
      <c r="Q18" s="4">
        <f t="shared" si="1"/>
        <v>2</v>
      </c>
      <c r="R18" s="3"/>
      <c r="S18" s="86"/>
      <c r="T18" s="82"/>
    </row>
    <row r="19" spans="1:20" ht="12.75">
      <c r="A19" s="83">
        <v>12</v>
      </c>
      <c r="B19" s="120"/>
      <c r="C19" s="1" t="s">
        <v>62</v>
      </c>
      <c r="D19" s="2">
        <v>81125030086</v>
      </c>
      <c r="E19" s="2" t="s">
        <v>2</v>
      </c>
      <c r="F19" s="81">
        <v>2</v>
      </c>
      <c r="G19" s="81">
        <v>1</v>
      </c>
      <c r="H19" s="84">
        <v>12.5</v>
      </c>
      <c r="I19" s="85"/>
      <c r="J19" s="50">
        <v>3</v>
      </c>
      <c r="K19" s="85"/>
      <c r="L19" s="50">
        <v>3</v>
      </c>
      <c r="M19" s="85"/>
      <c r="N19" s="50">
        <v>3</v>
      </c>
      <c r="O19" s="85"/>
      <c r="P19" s="81">
        <v>4</v>
      </c>
      <c r="Q19" s="4">
        <f t="shared" si="1"/>
        <v>2</v>
      </c>
      <c r="R19" s="3"/>
      <c r="S19" s="86"/>
      <c r="T19" s="82"/>
    </row>
    <row r="20" spans="1:20" ht="25.5">
      <c r="A20" s="83">
        <v>13</v>
      </c>
      <c r="B20" s="120"/>
      <c r="C20" s="2" t="s">
        <v>63</v>
      </c>
      <c r="D20" s="52" t="s">
        <v>266</v>
      </c>
      <c r="E20" s="2" t="s">
        <v>2</v>
      </c>
      <c r="F20" s="81">
        <v>2</v>
      </c>
      <c r="G20" s="81">
        <v>1</v>
      </c>
      <c r="H20" s="84">
        <v>12.5</v>
      </c>
      <c r="I20" s="85"/>
      <c r="J20" s="50">
        <v>3</v>
      </c>
      <c r="K20" s="85"/>
      <c r="L20" s="50">
        <v>3</v>
      </c>
      <c r="M20" s="85"/>
      <c r="N20" s="50">
        <v>3</v>
      </c>
      <c r="O20" s="85"/>
      <c r="P20" s="81">
        <v>4</v>
      </c>
      <c r="Q20" s="4">
        <f t="shared" si="1"/>
        <v>2</v>
      </c>
      <c r="R20" s="85"/>
      <c r="S20" s="86"/>
      <c r="T20" s="82"/>
    </row>
    <row r="21" spans="1:20" ht="25.5">
      <c r="A21" s="83">
        <v>14</v>
      </c>
      <c r="B21" s="120"/>
      <c r="C21" s="52" t="s">
        <v>13</v>
      </c>
      <c r="D21" s="52" t="s">
        <v>267</v>
      </c>
      <c r="E21" s="2" t="s">
        <v>2</v>
      </c>
      <c r="F21" s="81">
        <v>2</v>
      </c>
      <c r="G21" s="81">
        <v>1</v>
      </c>
      <c r="H21" s="84">
        <v>6.25</v>
      </c>
      <c r="I21" s="85"/>
      <c r="J21" s="50">
        <v>2</v>
      </c>
      <c r="K21" s="85"/>
      <c r="L21" s="50">
        <v>1</v>
      </c>
      <c r="M21" s="85"/>
      <c r="N21" s="50">
        <v>2</v>
      </c>
      <c r="O21" s="85"/>
      <c r="P21" s="81">
        <v>1</v>
      </c>
      <c r="Q21" s="4">
        <f t="shared" si="1"/>
        <v>2</v>
      </c>
      <c r="R21" s="85"/>
      <c r="S21" s="86"/>
      <c r="T21" s="82"/>
    </row>
    <row r="22" spans="1:20" ht="25.5">
      <c r="A22" s="83">
        <v>15</v>
      </c>
      <c r="B22" s="120"/>
      <c r="C22" s="52" t="s">
        <v>268</v>
      </c>
      <c r="D22" s="52" t="s">
        <v>269</v>
      </c>
      <c r="E22" s="2" t="s">
        <v>2</v>
      </c>
      <c r="F22" s="81">
        <v>2</v>
      </c>
      <c r="G22" s="81">
        <v>1</v>
      </c>
      <c r="H22" s="84">
        <v>6.25</v>
      </c>
      <c r="I22" s="85"/>
      <c r="J22" s="50">
        <v>2</v>
      </c>
      <c r="K22" s="85"/>
      <c r="L22" s="50">
        <v>1</v>
      </c>
      <c r="M22" s="85"/>
      <c r="N22" s="50">
        <v>2</v>
      </c>
      <c r="O22" s="85"/>
      <c r="P22" s="81">
        <v>1</v>
      </c>
      <c r="Q22" s="4">
        <f t="shared" si="1"/>
        <v>2</v>
      </c>
      <c r="R22" s="3"/>
      <c r="S22" s="86"/>
      <c r="T22" s="82"/>
    </row>
    <row r="23" spans="1:20" ht="12.75">
      <c r="A23" s="83">
        <v>16</v>
      </c>
      <c r="B23" s="120"/>
      <c r="C23" s="52" t="s">
        <v>270</v>
      </c>
      <c r="D23" s="52">
        <v>80043892226</v>
      </c>
      <c r="E23" s="2" t="s">
        <v>2</v>
      </c>
      <c r="F23" s="81">
        <v>2</v>
      </c>
      <c r="G23" s="81">
        <v>1</v>
      </c>
      <c r="H23" s="84">
        <v>4.166666666666667</v>
      </c>
      <c r="I23" s="85"/>
      <c r="J23" s="50">
        <v>1</v>
      </c>
      <c r="K23" s="85"/>
      <c r="L23" s="50">
        <v>1</v>
      </c>
      <c r="M23" s="85"/>
      <c r="N23" s="50">
        <v>1</v>
      </c>
      <c r="O23" s="85"/>
      <c r="P23" s="81">
        <v>1</v>
      </c>
      <c r="Q23" s="4">
        <f t="shared" si="1"/>
        <v>2</v>
      </c>
      <c r="R23" s="3"/>
      <c r="S23" s="86"/>
      <c r="T23" s="82"/>
    </row>
    <row r="24" spans="1:20" ht="12.75">
      <c r="A24" s="81"/>
      <c r="B24" s="81"/>
      <c r="C24" s="81"/>
      <c r="D24" s="81"/>
      <c r="E24" s="81"/>
      <c r="F24" s="81"/>
      <c r="G24" s="81"/>
      <c r="H24" s="81"/>
      <c r="I24" s="88"/>
      <c r="J24" s="88"/>
      <c r="K24" s="88"/>
      <c r="L24" s="88"/>
      <c r="M24" s="88"/>
      <c r="N24" s="88"/>
      <c r="O24" s="88"/>
      <c r="P24" s="81"/>
      <c r="Q24" s="81"/>
      <c r="R24" s="50"/>
      <c r="S24" s="87"/>
      <c r="T24" s="81"/>
    </row>
    <row r="25" spans="1:20" ht="25.5">
      <c r="A25" s="81">
        <v>17</v>
      </c>
      <c r="B25" s="120" t="s">
        <v>274</v>
      </c>
      <c r="C25" s="1" t="s">
        <v>67</v>
      </c>
      <c r="D25" s="52" t="s">
        <v>275</v>
      </c>
      <c r="E25" s="2" t="s">
        <v>2</v>
      </c>
      <c r="F25" s="81">
        <v>15</v>
      </c>
      <c r="G25" s="81">
        <v>1</v>
      </c>
      <c r="H25" s="81">
        <f>96000/8000*F25*G25</f>
        <v>180</v>
      </c>
      <c r="I25" s="85"/>
      <c r="J25" s="50">
        <f>+H25/4</f>
        <v>45</v>
      </c>
      <c r="K25" s="85"/>
      <c r="L25" s="50">
        <f>+H25/4</f>
        <v>45</v>
      </c>
      <c r="M25" s="85"/>
      <c r="N25" s="50">
        <f>+H25/4</f>
        <v>45</v>
      </c>
      <c r="O25" s="85"/>
      <c r="P25" s="81">
        <f>+H25/4</f>
        <v>45</v>
      </c>
      <c r="Q25" s="4">
        <f t="shared" si="1"/>
        <v>15</v>
      </c>
      <c r="R25" s="12"/>
      <c r="S25" s="86"/>
      <c r="T25" s="82"/>
    </row>
    <row r="26" spans="1:20" ht="38.25">
      <c r="A26" s="81">
        <v>18</v>
      </c>
      <c r="B26" s="120"/>
      <c r="C26" s="52" t="s">
        <v>209</v>
      </c>
      <c r="D26" s="52" t="s">
        <v>276</v>
      </c>
      <c r="E26" s="2" t="s">
        <v>2</v>
      </c>
      <c r="F26" s="81">
        <v>15</v>
      </c>
      <c r="G26" s="81">
        <v>1</v>
      </c>
      <c r="H26" s="84">
        <f>96000/16000*F26*G26</f>
        <v>90</v>
      </c>
      <c r="I26" s="85"/>
      <c r="J26" s="50">
        <v>23</v>
      </c>
      <c r="K26" s="85"/>
      <c r="L26" s="50">
        <v>22</v>
      </c>
      <c r="M26" s="85"/>
      <c r="N26" s="50">
        <v>23</v>
      </c>
      <c r="O26" s="85"/>
      <c r="P26" s="81">
        <v>22</v>
      </c>
      <c r="Q26" s="4">
        <f>G26*F26</f>
        <v>15</v>
      </c>
      <c r="R26" s="12"/>
      <c r="S26" s="86"/>
      <c r="T26" s="82"/>
    </row>
    <row r="27" spans="1:20" ht="12.75">
      <c r="A27" s="81"/>
      <c r="B27" s="81"/>
      <c r="C27" s="52"/>
      <c r="D27" s="52"/>
      <c r="E27" s="2"/>
      <c r="F27" s="81"/>
      <c r="G27" s="81"/>
      <c r="H27" s="84"/>
      <c r="I27" s="88"/>
      <c r="J27" s="88"/>
      <c r="K27" s="88"/>
      <c r="L27" s="88"/>
      <c r="M27" s="88"/>
      <c r="N27" s="88"/>
      <c r="O27" s="88"/>
      <c r="P27" s="81"/>
      <c r="Q27" s="4"/>
      <c r="R27" s="12"/>
      <c r="S27" s="89"/>
      <c r="T27" s="82"/>
    </row>
    <row r="28" spans="1:20" ht="12.75">
      <c r="A28" s="81">
        <v>19</v>
      </c>
      <c r="B28" s="120" t="s">
        <v>277</v>
      </c>
      <c r="C28" s="1" t="s">
        <v>67</v>
      </c>
      <c r="D28" s="51" t="s">
        <v>278</v>
      </c>
      <c r="E28" s="2" t="s">
        <v>2</v>
      </c>
      <c r="F28" s="81">
        <v>1</v>
      </c>
      <c r="G28" s="81">
        <v>2</v>
      </c>
      <c r="H28" s="81">
        <f>72000/8000*F28*G28</f>
        <v>18</v>
      </c>
      <c r="I28" s="85"/>
      <c r="J28" s="50">
        <v>5</v>
      </c>
      <c r="K28" s="85"/>
      <c r="L28" s="50">
        <v>4</v>
      </c>
      <c r="M28" s="85"/>
      <c r="N28" s="50">
        <v>5</v>
      </c>
      <c r="O28" s="85"/>
      <c r="P28" s="81">
        <v>4</v>
      </c>
      <c r="Q28" s="4">
        <f>G28*F28</f>
        <v>2</v>
      </c>
      <c r="R28" s="50"/>
      <c r="S28" s="86"/>
      <c r="T28" s="82"/>
    </row>
    <row r="29" spans="1:20" ht="12.75">
      <c r="A29" s="81">
        <v>20</v>
      </c>
      <c r="B29" s="120"/>
      <c r="C29" s="1" t="s">
        <v>62</v>
      </c>
      <c r="D29" s="51" t="s">
        <v>279</v>
      </c>
      <c r="E29" s="2" t="s">
        <v>2</v>
      </c>
      <c r="F29" s="81">
        <v>1</v>
      </c>
      <c r="G29" s="81">
        <v>1</v>
      </c>
      <c r="H29" s="84">
        <v>9</v>
      </c>
      <c r="I29" s="26"/>
      <c r="J29" s="50">
        <v>3</v>
      </c>
      <c r="K29" s="85"/>
      <c r="L29" s="50">
        <v>2</v>
      </c>
      <c r="M29" s="85"/>
      <c r="N29" s="50">
        <v>2</v>
      </c>
      <c r="O29" s="85"/>
      <c r="P29" s="81">
        <v>2</v>
      </c>
      <c r="Q29" s="4">
        <f>G29*F29</f>
        <v>1</v>
      </c>
      <c r="R29" s="3"/>
      <c r="S29" s="86"/>
      <c r="T29" s="82"/>
    </row>
    <row r="30" spans="1:20" ht="25.5">
      <c r="A30" s="81">
        <v>21</v>
      </c>
      <c r="B30" s="120"/>
      <c r="C30" s="2" t="s">
        <v>63</v>
      </c>
      <c r="D30" s="50" t="s">
        <v>279</v>
      </c>
      <c r="E30" s="2" t="s">
        <v>2</v>
      </c>
      <c r="F30" s="81">
        <v>1</v>
      </c>
      <c r="G30" s="81">
        <v>1</v>
      </c>
      <c r="H30" s="84">
        <v>9</v>
      </c>
      <c r="I30" s="85"/>
      <c r="J30" s="50">
        <v>3</v>
      </c>
      <c r="K30" s="85"/>
      <c r="L30" s="50">
        <v>2</v>
      </c>
      <c r="M30" s="85"/>
      <c r="N30" s="50">
        <v>2</v>
      </c>
      <c r="O30" s="85"/>
      <c r="P30" s="81">
        <v>2</v>
      </c>
      <c r="Q30" s="4">
        <f>G30*F30</f>
        <v>1</v>
      </c>
      <c r="R30" s="3"/>
      <c r="S30" s="86"/>
      <c r="T30" s="82"/>
    </row>
    <row r="31" spans="1:20" ht="12.75">
      <c r="A31" s="81">
        <v>22</v>
      </c>
      <c r="B31" s="120"/>
      <c r="C31" s="52" t="s">
        <v>209</v>
      </c>
      <c r="D31" s="51" t="s">
        <v>280</v>
      </c>
      <c r="E31" s="2" t="s">
        <v>2</v>
      </c>
      <c r="F31" s="81">
        <v>1</v>
      </c>
      <c r="G31" s="81">
        <v>1</v>
      </c>
      <c r="H31" s="84">
        <v>5</v>
      </c>
      <c r="I31" s="85"/>
      <c r="J31" s="50">
        <v>1</v>
      </c>
      <c r="K31" s="85"/>
      <c r="L31" s="50">
        <v>1</v>
      </c>
      <c r="M31" s="85"/>
      <c r="N31" s="50">
        <v>1</v>
      </c>
      <c r="O31" s="85"/>
      <c r="P31" s="81">
        <v>2</v>
      </c>
      <c r="Q31" s="4">
        <f>G31*F31</f>
        <v>1</v>
      </c>
      <c r="R31" s="3"/>
      <c r="S31" s="86"/>
      <c r="T31" s="82"/>
    </row>
    <row r="32" spans="1:20" ht="12.75">
      <c r="A32" s="81"/>
      <c r="B32" s="81"/>
      <c r="C32" s="52"/>
      <c r="D32" s="52"/>
      <c r="E32" s="2"/>
      <c r="F32" s="81"/>
      <c r="G32" s="81"/>
      <c r="H32" s="84"/>
      <c r="I32" s="88"/>
      <c r="J32" s="17"/>
      <c r="K32" s="88"/>
      <c r="L32" s="17"/>
      <c r="M32" s="88"/>
      <c r="N32" s="17"/>
      <c r="O32" s="88"/>
      <c r="P32" s="81"/>
      <c r="Q32" s="4"/>
      <c r="R32" s="12"/>
      <c r="S32" s="89"/>
      <c r="T32" s="82"/>
    </row>
    <row r="33" spans="1:20" ht="25.5">
      <c r="A33" s="81">
        <v>23</v>
      </c>
      <c r="B33" s="120" t="s">
        <v>281</v>
      </c>
      <c r="C33" s="1" t="s">
        <v>67</v>
      </c>
      <c r="D33" s="52" t="s">
        <v>275</v>
      </c>
      <c r="E33" s="2" t="s">
        <v>2</v>
      </c>
      <c r="F33" s="81">
        <v>2</v>
      </c>
      <c r="G33" s="81">
        <v>1</v>
      </c>
      <c r="H33" s="81">
        <f>96000/8000*F33*G33</f>
        <v>24</v>
      </c>
      <c r="I33" s="85"/>
      <c r="J33" s="50">
        <f>+H33/4</f>
        <v>6</v>
      </c>
      <c r="K33" s="85"/>
      <c r="L33" s="50">
        <f>+H33/4</f>
        <v>6</v>
      </c>
      <c r="M33" s="85"/>
      <c r="N33" s="50">
        <f>+H33/4</f>
        <v>6</v>
      </c>
      <c r="O33" s="85"/>
      <c r="P33" s="81">
        <f>+H33/4</f>
        <v>6</v>
      </c>
      <c r="Q33" s="4">
        <f>G33*F33</f>
        <v>2</v>
      </c>
      <c r="R33" s="12"/>
      <c r="S33" s="86"/>
      <c r="T33" s="82"/>
    </row>
    <row r="34" spans="1:20" ht="38.25">
      <c r="A34" s="81">
        <v>24</v>
      </c>
      <c r="B34" s="120"/>
      <c r="C34" s="52" t="s">
        <v>209</v>
      </c>
      <c r="D34" s="52" t="s">
        <v>276</v>
      </c>
      <c r="E34" s="2" t="s">
        <v>2</v>
      </c>
      <c r="F34" s="81">
        <v>2</v>
      </c>
      <c r="G34" s="81">
        <v>1</v>
      </c>
      <c r="H34" s="81">
        <f>96000/16000*F34*G34</f>
        <v>12</v>
      </c>
      <c r="I34" s="85"/>
      <c r="J34" s="50">
        <f>+H34/4</f>
        <v>3</v>
      </c>
      <c r="K34" s="85"/>
      <c r="L34" s="50">
        <f>+H34/4</f>
        <v>3</v>
      </c>
      <c r="M34" s="85"/>
      <c r="N34" s="50">
        <f>+H34/4</f>
        <v>3</v>
      </c>
      <c r="O34" s="85"/>
      <c r="P34" s="81">
        <f>+H34/4</f>
        <v>3</v>
      </c>
      <c r="Q34" s="4">
        <f>G34*F34</f>
        <v>2</v>
      </c>
      <c r="R34" s="12"/>
      <c r="S34" s="86"/>
      <c r="T34" s="82"/>
    </row>
    <row r="35" spans="1:20" ht="12.75">
      <c r="A35" s="81"/>
      <c r="B35" s="81"/>
      <c r="C35" s="2"/>
      <c r="D35" s="52"/>
      <c r="E35" s="2"/>
      <c r="F35" s="81"/>
      <c r="G35" s="81"/>
      <c r="H35" s="81"/>
      <c r="I35" s="25"/>
      <c r="J35" s="17"/>
      <c r="K35" s="25"/>
      <c r="L35" s="17"/>
      <c r="M35" s="25"/>
      <c r="N35" s="17"/>
      <c r="O35" s="25"/>
      <c r="P35" s="81"/>
      <c r="Q35" s="81"/>
      <c r="R35" s="12"/>
      <c r="S35" s="87"/>
      <c r="T35" s="82"/>
    </row>
    <row r="36" spans="1:20" ht="25.5">
      <c r="A36" s="81">
        <v>25</v>
      </c>
      <c r="B36" s="120" t="s">
        <v>282</v>
      </c>
      <c r="C36" s="1" t="s">
        <v>67</v>
      </c>
      <c r="D36" s="52" t="s">
        <v>275</v>
      </c>
      <c r="E36" s="2" t="s">
        <v>2</v>
      </c>
      <c r="F36" s="81">
        <v>2</v>
      </c>
      <c r="G36" s="81">
        <v>1</v>
      </c>
      <c r="H36" s="81">
        <f>32000/8000*F36*G36</f>
        <v>8</v>
      </c>
      <c r="I36" s="85"/>
      <c r="J36" s="50">
        <f>+H36/4</f>
        <v>2</v>
      </c>
      <c r="K36" s="85"/>
      <c r="L36" s="50">
        <f>+H36/4</f>
        <v>2</v>
      </c>
      <c r="M36" s="85"/>
      <c r="N36" s="50">
        <f>+H36/4</f>
        <v>2</v>
      </c>
      <c r="O36" s="85"/>
      <c r="P36" s="81">
        <f>+H36/4</f>
        <v>2</v>
      </c>
      <c r="Q36" s="4">
        <f>G36*F36</f>
        <v>2</v>
      </c>
      <c r="R36" s="12"/>
      <c r="S36" s="86"/>
      <c r="T36" s="82"/>
    </row>
    <row r="37" spans="1:20" ht="38.25">
      <c r="A37" s="81">
        <v>26</v>
      </c>
      <c r="B37" s="120"/>
      <c r="C37" s="52" t="s">
        <v>209</v>
      </c>
      <c r="D37" s="52" t="s">
        <v>276</v>
      </c>
      <c r="E37" s="2" t="s">
        <v>2</v>
      </c>
      <c r="F37" s="81">
        <v>2</v>
      </c>
      <c r="G37" s="81">
        <v>1</v>
      </c>
      <c r="H37" s="81">
        <f>32000/16000*F37*G37</f>
        <v>4</v>
      </c>
      <c r="I37" s="85"/>
      <c r="J37" s="50">
        <f>+H37/4</f>
        <v>1</v>
      </c>
      <c r="K37" s="85"/>
      <c r="L37" s="50">
        <f>+H37/4</f>
        <v>1</v>
      </c>
      <c r="M37" s="85"/>
      <c r="N37" s="50">
        <f>+H37/4</f>
        <v>1</v>
      </c>
      <c r="O37" s="85"/>
      <c r="P37" s="81">
        <f>+H37/4</f>
        <v>1</v>
      </c>
      <c r="Q37" s="4">
        <f>G37*F37</f>
        <v>2</v>
      </c>
      <c r="R37" s="12"/>
      <c r="S37" s="86"/>
      <c r="T37" s="82"/>
    </row>
    <row r="38" spans="1:20" ht="12.75">
      <c r="A38" s="81"/>
      <c r="B38" s="81"/>
      <c r="C38" s="52"/>
      <c r="D38" s="52"/>
      <c r="E38" s="2"/>
      <c r="F38" s="81"/>
      <c r="G38" s="81"/>
      <c r="H38" s="81"/>
      <c r="I38" s="25"/>
      <c r="J38" s="17"/>
      <c r="K38" s="25"/>
      <c r="L38" s="17"/>
      <c r="M38" s="25"/>
      <c r="N38" s="17"/>
      <c r="O38" s="25"/>
      <c r="P38" s="81"/>
      <c r="Q38" s="4"/>
      <c r="R38" s="12"/>
      <c r="S38" s="89"/>
      <c r="T38" s="82"/>
    </row>
    <row r="39" spans="1:20" ht="12.75">
      <c r="A39" s="81">
        <v>27</v>
      </c>
      <c r="B39" s="120" t="s">
        <v>283</v>
      </c>
      <c r="C39" s="1" t="s">
        <v>67</v>
      </c>
      <c r="D39" s="51" t="s">
        <v>284</v>
      </c>
      <c r="E39" s="2" t="s">
        <v>2</v>
      </c>
      <c r="F39" s="81">
        <v>5</v>
      </c>
      <c r="G39" s="81">
        <v>1</v>
      </c>
      <c r="H39" s="81">
        <f>32000/8000*F39*G39</f>
        <v>20</v>
      </c>
      <c r="I39" s="85"/>
      <c r="J39" s="50">
        <f>+H39/4</f>
        <v>5</v>
      </c>
      <c r="K39" s="85"/>
      <c r="L39" s="50">
        <f>+H39/4</f>
        <v>5</v>
      </c>
      <c r="M39" s="85"/>
      <c r="N39" s="50">
        <f>+H39/4</f>
        <v>5</v>
      </c>
      <c r="O39" s="85"/>
      <c r="P39" s="81">
        <f>+H39/4</f>
        <v>5</v>
      </c>
      <c r="Q39" s="4">
        <f>G39*F39</f>
        <v>5</v>
      </c>
      <c r="R39" s="12"/>
      <c r="S39" s="86"/>
      <c r="T39" s="82"/>
    </row>
    <row r="40" spans="1:20" ht="25.5">
      <c r="A40" s="81">
        <v>28</v>
      </c>
      <c r="B40" s="120"/>
      <c r="C40" s="1" t="s">
        <v>62</v>
      </c>
      <c r="D40" s="50" t="s">
        <v>285</v>
      </c>
      <c r="E40" s="2" t="s">
        <v>2</v>
      </c>
      <c r="F40" s="81">
        <v>5</v>
      </c>
      <c r="G40" s="81">
        <v>1</v>
      </c>
      <c r="H40" s="81">
        <f>32000/8000*F40*G40</f>
        <v>20</v>
      </c>
      <c r="I40" s="85"/>
      <c r="J40" s="50">
        <f>+H40/4</f>
        <v>5</v>
      </c>
      <c r="K40" s="85"/>
      <c r="L40" s="50">
        <f>+H40/4</f>
        <v>5</v>
      </c>
      <c r="M40" s="85"/>
      <c r="N40" s="50">
        <f>+H40/4</f>
        <v>5</v>
      </c>
      <c r="O40" s="85"/>
      <c r="P40" s="81">
        <f>+H40/4</f>
        <v>5</v>
      </c>
      <c r="Q40" s="4">
        <f>G40*F40</f>
        <v>5</v>
      </c>
      <c r="R40" s="12"/>
      <c r="S40" s="86"/>
      <c r="T40" s="82"/>
    </row>
    <row r="41" spans="1:20" ht="12.75">
      <c r="A41" s="81">
        <v>29</v>
      </c>
      <c r="B41" s="120"/>
      <c r="C41" s="2" t="s">
        <v>63</v>
      </c>
      <c r="D41" s="90">
        <v>1301117010</v>
      </c>
      <c r="E41" s="2" t="s">
        <v>2</v>
      </c>
      <c r="F41" s="81">
        <v>5</v>
      </c>
      <c r="G41" s="81">
        <v>1</v>
      </c>
      <c r="H41" s="81">
        <f>32000/8000*F41*G41</f>
        <v>20</v>
      </c>
      <c r="I41" s="85"/>
      <c r="J41" s="50">
        <f>+H41/4</f>
        <v>5</v>
      </c>
      <c r="K41" s="85"/>
      <c r="L41" s="50">
        <f>+H41/4</f>
        <v>5</v>
      </c>
      <c r="M41" s="85"/>
      <c r="N41" s="50">
        <f>+H41/4</f>
        <v>5</v>
      </c>
      <c r="O41" s="85"/>
      <c r="P41" s="81">
        <f>+H41/4</f>
        <v>5</v>
      </c>
      <c r="Q41" s="4">
        <f>G41*F41</f>
        <v>5</v>
      </c>
      <c r="R41" s="12"/>
      <c r="S41" s="86"/>
      <c r="T41" s="82"/>
    </row>
    <row r="42" spans="1:20" ht="12.75">
      <c r="A42" s="81">
        <v>30</v>
      </c>
      <c r="B42" s="120"/>
      <c r="C42" s="52" t="s">
        <v>209</v>
      </c>
      <c r="D42" s="51" t="s">
        <v>286</v>
      </c>
      <c r="E42" s="2" t="s">
        <v>2</v>
      </c>
      <c r="F42" s="81">
        <v>5</v>
      </c>
      <c r="G42" s="81">
        <v>1</v>
      </c>
      <c r="H42" s="81">
        <f>32000/16000*F42*G42</f>
        <v>10</v>
      </c>
      <c r="I42" s="85"/>
      <c r="J42" s="50">
        <v>4</v>
      </c>
      <c r="K42" s="85"/>
      <c r="L42" s="50">
        <v>2</v>
      </c>
      <c r="M42" s="85"/>
      <c r="N42" s="50">
        <v>2</v>
      </c>
      <c r="O42" s="85"/>
      <c r="P42" s="81">
        <v>2</v>
      </c>
      <c r="Q42" s="4">
        <f>G42*F42</f>
        <v>5</v>
      </c>
      <c r="R42" s="12"/>
      <c r="S42" s="86"/>
      <c r="T42" s="82"/>
    </row>
    <row r="43" spans="1:20" ht="12.75">
      <c r="A43" s="81"/>
      <c r="B43" s="81"/>
      <c r="C43" s="2"/>
      <c r="D43" s="52"/>
      <c r="E43" s="2"/>
      <c r="F43" s="81"/>
      <c r="G43" s="81"/>
      <c r="H43" s="81"/>
      <c r="I43" s="25"/>
      <c r="J43" s="17"/>
      <c r="K43" s="25"/>
      <c r="L43" s="17"/>
      <c r="M43" s="25"/>
      <c r="N43" s="17"/>
      <c r="O43" s="25"/>
      <c r="P43" s="81"/>
      <c r="Q43" s="81"/>
      <c r="R43" s="12"/>
      <c r="S43" s="87"/>
      <c r="T43" s="82"/>
    </row>
    <row r="44" spans="1:20" ht="25.5">
      <c r="A44" s="81">
        <v>31</v>
      </c>
      <c r="B44" s="120" t="s">
        <v>287</v>
      </c>
      <c r="C44" s="1" t="s">
        <v>67</v>
      </c>
      <c r="D44" s="52" t="s">
        <v>81</v>
      </c>
      <c r="E44" s="2" t="s">
        <v>2</v>
      </c>
      <c r="F44" s="81">
        <v>2</v>
      </c>
      <c r="G44" s="81">
        <v>2</v>
      </c>
      <c r="H44" s="81">
        <f>40000/8000*F44*G44</f>
        <v>20</v>
      </c>
      <c r="I44" s="85"/>
      <c r="J44" s="50">
        <f>+H44/4</f>
        <v>5</v>
      </c>
      <c r="K44" s="85"/>
      <c r="L44" s="50">
        <f>+H44/4</f>
        <v>5</v>
      </c>
      <c r="M44" s="85"/>
      <c r="N44" s="50">
        <f>+H44/4</f>
        <v>5</v>
      </c>
      <c r="O44" s="85"/>
      <c r="P44" s="81">
        <f>+H44/4</f>
        <v>5</v>
      </c>
      <c r="Q44" s="4">
        <f>G44*F44</f>
        <v>4</v>
      </c>
      <c r="R44" s="12"/>
      <c r="S44" s="86"/>
      <c r="T44" s="82"/>
    </row>
    <row r="45" spans="1:20" ht="25.5">
      <c r="A45" s="81">
        <v>32</v>
      </c>
      <c r="B45" s="120"/>
      <c r="C45" s="1" t="s">
        <v>62</v>
      </c>
      <c r="D45" s="52" t="s">
        <v>82</v>
      </c>
      <c r="E45" s="2" t="s">
        <v>2</v>
      </c>
      <c r="F45" s="81">
        <v>2</v>
      </c>
      <c r="G45" s="81">
        <v>1</v>
      </c>
      <c r="H45" s="81">
        <f>40000/8000*F45*G45</f>
        <v>10</v>
      </c>
      <c r="I45" s="85"/>
      <c r="J45" s="50">
        <v>4</v>
      </c>
      <c r="K45" s="85"/>
      <c r="L45" s="50">
        <v>2</v>
      </c>
      <c r="M45" s="85"/>
      <c r="N45" s="50">
        <v>2</v>
      </c>
      <c r="O45" s="85"/>
      <c r="P45" s="81">
        <v>2</v>
      </c>
      <c r="Q45" s="4">
        <f>G45*F45</f>
        <v>2</v>
      </c>
      <c r="R45" s="12"/>
      <c r="S45" s="86"/>
      <c r="T45" s="82"/>
    </row>
    <row r="46" spans="1:20" ht="25.5">
      <c r="A46" s="81">
        <v>33</v>
      </c>
      <c r="B46" s="120"/>
      <c r="C46" s="2" t="s">
        <v>63</v>
      </c>
      <c r="D46" s="52" t="s">
        <v>83</v>
      </c>
      <c r="E46" s="2" t="s">
        <v>2</v>
      </c>
      <c r="F46" s="81">
        <v>2</v>
      </c>
      <c r="G46" s="81">
        <v>2</v>
      </c>
      <c r="H46" s="81">
        <f>40000/8000*F46*G46</f>
        <v>20</v>
      </c>
      <c r="I46" s="85"/>
      <c r="J46" s="50">
        <f>+H46/4</f>
        <v>5</v>
      </c>
      <c r="K46" s="85"/>
      <c r="L46" s="50">
        <f>+H46/4</f>
        <v>5</v>
      </c>
      <c r="M46" s="85"/>
      <c r="N46" s="50">
        <f>+H46/4</f>
        <v>5</v>
      </c>
      <c r="O46" s="85"/>
      <c r="P46" s="81">
        <f>+H46/4</f>
        <v>5</v>
      </c>
      <c r="Q46" s="4">
        <f>G46*F46</f>
        <v>4</v>
      </c>
      <c r="R46" s="12"/>
      <c r="S46" s="86"/>
      <c r="T46" s="82"/>
    </row>
    <row r="47" spans="1:20" ht="25.5">
      <c r="A47" s="81">
        <v>34</v>
      </c>
      <c r="B47" s="120"/>
      <c r="C47" s="52" t="s">
        <v>209</v>
      </c>
      <c r="D47" s="52" t="s">
        <v>84</v>
      </c>
      <c r="E47" s="2" t="s">
        <v>2</v>
      </c>
      <c r="F47" s="81">
        <v>2</v>
      </c>
      <c r="G47" s="81">
        <v>1</v>
      </c>
      <c r="H47" s="84">
        <f>40000/16000*F47*G47</f>
        <v>5</v>
      </c>
      <c r="I47" s="85"/>
      <c r="J47" s="50">
        <v>1</v>
      </c>
      <c r="K47" s="85"/>
      <c r="L47" s="50">
        <v>1</v>
      </c>
      <c r="M47" s="85"/>
      <c r="N47" s="50">
        <v>1</v>
      </c>
      <c r="O47" s="85"/>
      <c r="P47" s="81">
        <v>2</v>
      </c>
      <c r="Q47" s="4">
        <f>G47*F47</f>
        <v>2</v>
      </c>
      <c r="R47" s="12"/>
      <c r="S47" s="86"/>
      <c r="T47" s="82"/>
    </row>
    <row r="48" spans="1:20" ht="12.75">
      <c r="A48" s="81"/>
      <c r="B48" s="81"/>
      <c r="C48" s="2"/>
      <c r="D48" s="52"/>
      <c r="E48" s="2"/>
      <c r="F48" s="81"/>
      <c r="G48" s="81"/>
      <c r="H48" s="81"/>
      <c r="I48" s="25"/>
      <c r="J48" s="17"/>
      <c r="K48" s="25"/>
      <c r="L48" s="17"/>
      <c r="M48" s="25"/>
      <c r="N48" s="17"/>
      <c r="O48" s="25"/>
      <c r="P48" s="81"/>
      <c r="Q48" s="81"/>
      <c r="R48" s="12"/>
      <c r="S48" s="87"/>
      <c r="T48" s="82"/>
    </row>
    <row r="49" spans="1:20" ht="12.75">
      <c r="A49" s="81">
        <v>35</v>
      </c>
      <c r="B49" s="120" t="s">
        <v>288</v>
      </c>
      <c r="C49" s="1" t="s">
        <v>67</v>
      </c>
      <c r="D49" s="51" t="s">
        <v>215</v>
      </c>
      <c r="E49" s="2" t="s">
        <v>2</v>
      </c>
      <c r="F49" s="81">
        <v>2</v>
      </c>
      <c r="G49" s="81">
        <v>1</v>
      </c>
      <c r="H49" s="81">
        <f>40000/8000*F49*G49</f>
        <v>10</v>
      </c>
      <c r="I49" s="85"/>
      <c r="J49" s="50">
        <v>4</v>
      </c>
      <c r="K49" s="85"/>
      <c r="L49" s="50">
        <v>2</v>
      </c>
      <c r="M49" s="85"/>
      <c r="N49" s="50">
        <v>2</v>
      </c>
      <c r="O49" s="85"/>
      <c r="P49" s="81">
        <v>2</v>
      </c>
      <c r="Q49" s="4">
        <f>G49*F49</f>
        <v>2</v>
      </c>
      <c r="R49" s="12"/>
      <c r="S49" s="86"/>
      <c r="T49" s="82"/>
    </row>
    <row r="50" spans="1:20" ht="12.75">
      <c r="A50" s="81">
        <v>36</v>
      </c>
      <c r="B50" s="120"/>
      <c r="C50" s="1" t="s">
        <v>62</v>
      </c>
      <c r="D50" s="51" t="s">
        <v>289</v>
      </c>
      <c r="E50" s="2" t="s">
        <v>2</v>
      </c>
      <c r="F50" s="81">
        <v>2</v>
      </c>
      <c r="G50" s="81">
        <v>1</v>
      </c>
      <c r="H50" s="81">
        <f>40000/8000*F50*G50</f>
        <v>10</v>
      </c>
      <c r="I50" s="85"/>
      <c r="J50" s="50">
        <v>4</v>
      </c>
      <c r="K50" s="85"/>
      <c r="L50" s="50">
        <v>2</v>
      </c>
      <c r="M50" s="85"/>
      <c r="N50" s="50">
        <v>2</v>
      </c>
      <c r="O50" s="85"/>
      <c r="P50" s="81">
        <v>2</v>
      </c>
      <c r="Q50" s="4">
        <f>G50*F50</f>
        <v>2</v>
      </c>
      <c r="R50" s="12"/>
      <c r="S50" s="86"/>
      <c r="T50" s="82"/>
    </row>
    <row r="51" spans="1:20" ht="12.75">
      <c r="A51" s="81">
        <v>37</v>
      </c>
      <c r="B51" s="120"/>
      <c r="C51" s="2" t="s">
        <v>63</v>
      </c>
      <c r="D51" s="51" t="s">
        <v>290</v>
      </c>
      <c r="E51" s="2" t="s">
        <v>2</v>
      </c>
      <c r="F51" s="81">
        <v>2</v>
      </c>
      <c r="G51" s="81">
        <v>2</v>
      </c>
      <c r="H51" s="81">
        <f>40000/8000*F51*G51</f>
        <v>20</v>
      </c>
      <c r="I51" s="85"/>
      <c r="J51" s="50">
        <v>5</v>
      </c>
      <c r="K51" s="85"/>
      <c r="L51" s="50">
        <v>5</v>
      </c>
      <c r="M51" s="85"/>
      <c r="N51" s="50">
        <v>5</v>
      </c>
      <c r="O51" s="85"/>
      <c r="P51" s="81">
        <v>5</v>
      </c>
      <c r="Q51" s="4">
        <f>G51*F51</f>
        <v>4</v>
      </c>
      <c r="R51" s="12"/>
      <c r="S51" s="86"/>
      <c r="T51" s="82"/>
    </row>
    <row r="52" spans="1:20" ht="12.75">
      <c r="A52" s="81">
        <v>38</v>
      </c>
      <c r="B52" s="120"/>
      <c r="C52" s="52" t="s">
        <v>209</v>
      </c>
      <c r="D52" s="51" t="s">
        <v>291</v>
      </c>
      <c r="E52" s="2" t="s">
        <v>2</v>
      </c>
      <c r="F52" s="81">
        <v>2</v>
      </c>
      <c r="G52" s="81">
        <v>1</v>
      </c>
      <c r="H52" s="84">
        <f>40000/16000*F52*G52</f>
        <v>5</v>
      </c>
      <c r="I52" s="85"/>
      <c r="J52" s="50">
        <v>2</v>
      </c>
      <c r="K52" s="85"/>
      <c r="L52" s="50">
        <v>1</v>
      </c>
      <c r="M52" s="85"/>
      <c r="N52" s="50">
        <v>1</v>
      </c>
      <c r="O52" s="85"/>
      <c r="P52" s="81">
        <v>1</v>
      </c>
      <c r="Q52" s="4">
        <f>G52*F52</f>
        <v>2</v>
      </c>
      <c r="R52" s="12"/>
      <c r="S52" s="86"/>
      <c r="T52" s="82"/>
    </row>
    <row r="53" spans="1:20" ht="12.75">
      <c r="A53" s="81"/>
      <c r="B53" s="81"/>
      <c r="C53" s="2"/>
      <c r="D53" s="52"/>
      <c r="E53" s="2"/>
      <c r="F53" s="81"/>
      <c r="G53" s="81"/>
      <c r="H53" s="81"/>
      <c r="I53" s="25"/>
      <c r="J53" s="17"/>
      <c r="K53" s="25"/>
      <c r="L53" s="17"/>
      <c r="M53" s="25"/>
      <c r="N53" s="17"/>
      <c r="O53" s="25"/>
      <c r="P53" s="81"/>
      <c r="Q53" s="81"/>
      <c r="R53" s="12"/>
      <c r="S53" s="87"/>
      <c r="T53" s="82"/>
    </row>
    <row r="54" spans="1:20" ht="12.75">
      <c r="A54" s="81">
        <v>39</v>
      </c>
      <c r="B54" s="120" t="s">
        <v>292</v>
      </c>
      <c r="C54" s="1" t="s">
        <v>67</v>
      </c>
      <c r="D54" s="3" t="s">
        <v>215</v>
      </c>
      <c r="E54" s="2" t="s">
        <v>2</v>
      </c>
      <c r="F54" s="81">
        <v>2</v>
      </c>
      <c r="G54" s="81">
        <v>1</v>
      </c>
      <c r="H54" s="81">
        <f>56000/8000*F54*G54</f>
        <v>14</v>
      </c>
      <c r="I54" s="85"/>
      <c r="J54" s="50">
        <v>4</v>
      </c>
      <c r="K54" s="85"/>
      <c r="L54" s="50">
        <v>3</v>
      </c>
      <c r="M54" s="85"/>
      <c r="N54" s="50">
        <v>4</v>
      </c>
      <c r="O54" s="85"/>
      <c r="P54" s="81">
        <v>3</v>
      </c>
      <c r="Q54" s="4">
        <f>G54*F54</f>
        <v>2</v>
      </c>
      <c r="R54" s="12"/>
      <c r="S54" s="86"/>
      <c r="T54" s="82"/>
    </row>
    <row r="55" spans="1:20" ht="12.75">
      <c r="A55" s="81">
        <v>40</v>
      </c>
      <c r="B55" s="120"/>
      <c r="C55" s="1" t="s">
        <v>62</v>
      </c>
      <c r="D55" s="3" t="s">
        <v>289</v>
      </c>
      <c r="E55" s="2" t="s">
        <v>2</v>
      </c>
      <c r="F55" s="81">
        <v>2</v>
      </c>
      <c r="G55" s="81">
        <v>1</v>
      </c>
      <c r="H55" s="81">
        <f>56000/8000*F55*G55</f>
        <v>14</v>
      </c>
      <c r="I55" s="85"/>
      <c r="J55" s="50">
        <v>4</v>
      </c>
      <c r="K55" s="85"/>
      <c r="L55" s="50">
        <v>3</v>
      </c>
      <c r="M55" s="85"/>
      <c r="N55" s="50">
        <v>4</v>
      </c>
      <c r="O55" s="85"/>
      <c r="P55" s="81">
        <v>3</v>
      </c>
      <c r="Q55" s="4">
        <f>G55*F55</f>
        <v>2</v>
      </c>
      <c r="R55" s="12"/>
      <c r="S55" s="86"/>
      <c r="T55" s="82"/>
    </row>
    <row r="56" spans="1:20" ht="12.75">
      <c r="A56" s="81">
        <v>41</v>
      </c>
      <c r="B56" s="120"/>
      <c r="C56" s="2" t="s">
        <v>63</v>
      </c>
      <c r="D56" s="3" t="s">
        <v>293</v>
      </c>
      <c r="E56" s="2" t="s">
        <v>2</v>
      </c>
      <c r="F56" s="81">
        <v>2</v>
      </c>
      <c r="G56" s="81">
        <v>1</v>
      </c>
      <c r="H56" s="81">
        <f>56000/8000*F56*G56</f>
        <v>14</v>
      </c>
      <c r="I56" s="85"/>
      <c r="J56" s="50">
        <v>4</v>
      </c>
      <c r="K56" s="85"/>
      <c r="L56" s="50">
        <v>3</v>
      </c>
      <c r="M56" s="85"/>
      <c r="N56" s="50">
        <v>4</v>
      </c>
      <c r="O56" s="85"/>
      <c r="P56" s="81">
        <v>3</v>
      </c>
      <c r="Q56" s="4">
        <f>G56*F56</f>
        <v>2</v>
      </c>
      <c r="R56" s="12"/>
      <c r="S56" s="86"/>
      <c r="T56" s="82"/>
    </row>
    <row r="57" spans="1:20" ht="12.75">
      <c r="A57" s="81">
        <v>42</v>
      </c>
      <c r="B57" s="120"/>
      <c r="C57" s="52" t="s">
        <v>209</v>
      </c>
      <c r="D57" s="51" t="s">
        <v>291</v>
      </c>
      <c r="E57" s="2" t="s">
        <v>2</v>
      </c>
      <c r="F57" s="81">
        <v>2</v>
      </c>
      <c r="G57" s="81">
        <v>1</v>
      </c>
      <c r="H57" s="84">
        <f>56000/16000*F57*G57</f>
        <v>7</v>
      </c>
      <c r="I57" s="85"/>
      <c r="J57" s="50">
        <v>2</v>
      </c>
      <c r="K57" s="85"/>
      <c r="L57" s="50">
        <v>2</v>
      </c>
      <c r="M57" s="85"/>
      <c r="N57" s="50">
        <v>2</v>
      </c>
      <c r="O57" s="85"/>
      <c r="P57" s="81">
        <v>1</v>
      </c>
      <c r="Q57" s="4">
        <f>G57*F57</f>
        <v>2</v>
      </c>
      <c r="R57" s="12"/>
      <c r="S57" s="86"/>
      <c r="T57" s="82"/>
    </row>
    <row r="58" spans="1:20" ht="12.75">
      <c r="A58" s="81"/>
      <c r="B58" s="81"/>
      <c r="C58" s="2"/>
      <c r="D58" s="52"/>
      <c r="E58" s="2"/>
      <c r="F58" s="81"/>
      <c r="G58" s="81"/>
      <c r="H58" s="81"/>
      <c r="I58" s="25"/>
      <c r="J58" s="17"/>
      <c r="K58" s="25"/>
      <c r="L58" s="17"/>
      <c r="M58" s="25"/>
      <c r="N58" s="17"/>
      <c r="O58" s="25"/>
      <c r="P58" s="81"/>
      <c r="Q58" s="81"/>
      <c r="R58" s="12"/>
      <c r="S58" s="87"/>
      <c r="T58" s="82"/>
    </row>
    <row r="59" spans="1:20" ht="12.75">
      <c r="A59" s="81">
        <v>43</v>
      </c>
      <c r="B59" s="120" t="s">
        <v>294</v>
      </c>
      <c r="C59" s="1" t="s">
        <v>67</v>
      </c>
      <c r="D59" s="3" t="s">
        <v>215</v>
      </c>
      <c r="E59" s="2" t="s">
        <v>2</v>
      </c>
      <c r="F59" s="81">
        <v>3</v>
      </c>
      <c r="G59" s="81">
        <v>1</v>
      </c>
      <c r="H59" s="81">
        <f>48000/8000*F59*G59</f>
        <v>18</v>
      </c>
      <c r="I59" s="85"/>
      <c r="J59" s="50">
        <v>5</v>
      </c>
      <c r="K59" s="85"/>
      <c r="L59" s="50">
        <v>4</v>
      </c>
      <c r="M59" s="85"/>
      <c r="N59" s="50">
        <v>5</v>
      </c>
      <c r="O59" s="85"/>
      <c r="P59" s="81">
        <v>4</v>
      </c>
      <c r="Q59" s="4">
        <f>G59*F59</f>
        <v>3</v>
      </c>
      <c r="R59" s="12"/>
      <c r="S59" s="86"/>
      <c r="T59" s="82"/>
    </row>
    <row r="60" spans="1:20" ht="12.75">
      <c r="A60" s="81">
        <v>44</v>
      </c>
      <c r="B60" s="120"/>
      <c r="C60" s="1" t="s">
        <v>62</v>
      </c>
      <c r="D60" s="51" t="s">
        <v>289</v>
      </c>
      <c r="E60" s="2" t="s">
        <v>2</v>
      </c>
      <c r="F60" s="81">
        <v>3</v>
      </c>
      <c r="G60" s="81">
        <v>1</v>
      </c>
      <c r="H60" s="81">
        <f>48000/8000*F60*G60</f>
        <v>18</v>
      </c>
      <c r="I60" s="85"/>
      <c r="J60" s="50">
        <v>5</v>
      </c>
      <c r="K60" s="85"/>
      <c r="L60" s="50">
        <v>4</v>
      </c>
      <c r="M60" s="85"/>
      <c r="N60" s="50">
        <v>5</v>
      </c>
      <c r="O60" s="85"/>
      <c r="P60" s="81">
        <v>4</v>
      </c>
      <c r="Q60" s="4">
        <f>G60*F60</f>
        <v>3</v>
      </c>
      <c r="R60" s="12"/>
      <c r="S60" s="86"/>
      <c r="T60" s="82"/>
    </row>
    <row r="61" spans="1:20" ht="25.5">
      <c r="A61" s="81">
        <v>45</v>
      </c>
      <c r="B61" s="120"/>
      <c r="C61" s="2" t="s">
        <v>63</v>
      </c>
      <c r="D61" s="50" t="s">
        <v>45</v>
      </c>
      <c r="E61" s="2" t="s">
        <v>2</v>
      </c>
      <c r="F61" s="81">
        <v>3</v>
      </c>
      <c r="G61" s="81">
        <v>1</v>
      </c>
      <c r="H61" s="81">
        <f>48000/8000*F61*G61</f>
        <v>18</v>
      </c>
      <c r="I61" s="85"/>
      <c r="J61" s="50">
        <v>5</v>
      </c>
      <c r="K61" s="85"/>
      <c r="L61" s="50">
        <v>4</v>
      </c>
      <c r="M61" s="85"/>
      <c r="N61" s="50">
        <v>5</v>
      </c>
      <c r="O61" s="85"/>
      <c r="P61" s="81">
        <v>4</v>
      </c>
      <c r="Q61" s="4">
        <f>G61*F61</f>
        <v>3</v>
      </c>
      <c r="R61" s="12"/>
      <c r="S61" s="86"/>
      <c r="T61" s="82"/>
    </row>
    <row r="62" spans="1:20" ht="12.75">
      <c r="A62" s="81">
        <v>46</v>
      </c>
      <c r="B62" s="120"/>
      <c r="C62" s="52" t="s">
        <v>209</v>
      </c>
      <c r="D62" s="51" t="s">
        <v>295</v>
      </c>
      <c r="E62" s="2" t="s">
        <v>2</v>
      </c>
      <c r="F62" s="81">
        <v>3</v>
      </c>
      <c r="G62" s="81">
        <v>1</v>
      </c>
      <c r="H62" s="84">
        <f>48000/16000*F62*G62</f>
        <v>9</v>
      </c>
      <c r="I62" s="85"/>
      <c r="J62" s="50">
        <v>2</v>
      </c>
      <c r="K62" s="85"/>
      <c r="L62" s="50">
        <v>2</v>
      </c>
      <c r="M62" s="85"/>
      <c r="N62" s="50">
        <v>2</v>
      </c>
      <c r="O62" s="85"/>
      <c r="P62" s="81">
        <v>3</v>
      </c>
      <c r="Q62" s="4">
        <f>G62*F62</f>
        <v>3</v>
      </c>
      <c r="R62" s="12"/>
      <c r="S62" s="86"/>
      <c r="T62" s="82"/>
    </row>
    <row r="63" spans="1:20" ht="12.75">
      <c r="A63" s="81"/>
      <c r="B63" s="81"/>
      <c r="C63" s="81"/>
      <c r="D63" s="81"/>
      <c r="E63" s="81"/>
      <c r="F63" s="81"/>
      <c r="G63" s="81"/>
      <c r="H63" s="81"/>
      <c r="I63" s="25"/>
      <c r="J63" s="17"/>
      <c r="K63" s="25"/>
      <c r="L63" s="17"/>
      <c r="M63" s="25"/>
      <c r="N63" s="17"/>
      <c r="O63" s="25"/>
      <c r="P63" s="81"/>
      <c r="Q63" s="81"/>
      <c r="R63" s="50"/>
      <c r="S63" s="87"/>
      <c r="T63" s="81"/>
    </row>
    <row r="64" spans="1:20" ht="12.75">
      <c r="A64" s="81">
        <v>47</v>
      </c>
      <c r="B64" s="120" t="s">
        <v>296</v>
      </c>
      <c r="C64" s="1" t="s">
        <v>67</v>
      </c>
      <c r="D64" s="51" t="s">
        <v>81</v>
      </c>
      <c r="E64" s="91" t="s">
        <v>297</v>
      </c>
      <c r="F64" s="81">
        <v>2</v>
      </c>
      <c r="G64" s="81">
        <v>1</v>
      </c>
      <c r="H64" s="84">
        <f>48000/8000*F64*G64</f>
        <v>12</v>
      </c>
      <c r="I64" s="85"/>
      <c r="J64" s="50">
        <v>3</v>
      </c>
      <c r="K64" s="85"/>
      <c r="L64" s="50">
        <v>3</v>
      </c>
      <c r="M64" s="85"/>
      <c r="N64" s="50">
        <v>3</v>
      </c>
      <c r="O64" s="85"/>
      <c r="P64" s="81">
        <v>3</v>
      </c>
      <c r="Q64" s="4">
        <f>G64*F64</f>
        <v>2</v>
      </c>
      <c r="R64" s="50"/>
      <c r="S64" s="86"/>
      <c r="T64" s="82"/>
    </row>
    <row r="65" spans="1:20" ht="12.75">
      <c r="A65" s="81">
        <v>48</v>
      </c>
      <c r="B65" s="120"/>
      <c r="C65" s="1" t="s">
        <v>62</v>
      </c>
      <c r="D65" s="51" t="s">
        <v>298</v>
      </c>
      <c r="E65" s="91" t="s">
        <v>297</v>
      </c>
      <c r="F65" s="81">
        <v>2</v>
      </c>
      <c r="G65" s="81">
        <v>1</v>
      </c>
      <c r="H65" s="84">
        <v>12</v>
      </c>
      <c r="I65" s="85"/>
      <c r="J65" s="50">
        <v>3</v>
      </c>
      <c r="K65" s="85"/>
      <c r="L65" s="50">
        <v>3</v>
      </c>
      <c r="M65" s="85"/>
      <c r="N65" s="50">
        <v>3</v>
      </c>
      <c r="O65" s="85"/>
      <c r="P65" s="81">
        <v>3</v>
      </c>
      <c r="Q65" s="4">
        <f>G65*F65</f>
        <v>2</v>
      </c>
      <c r="R65" s="3"/>
      <c r="S65" s="86"/>
      <c r="T65" s="82"/>
    </row>
    <row r="66" spans="1:20" ht="12.75">
      <c r="A66" s="81">
        <v>49</v>
      </c>
      <c r="B66" s="120"/>
      <c r="C66" s="2" t="s">
        <v>63</v>
      </c>
      <c r="D66" s="51">
        <v>511111701010</v>
      </c>
      <c r="E66" s="91" t="s">
        <v>297</v>
      </c>
      <c r="F66" s="81">
        <v>2</v>
      </c>
      <c r="G66" s="81">
        <v>1</v>
      </c>
      <c r="H66" s="84">
        <v>12</v>
      </c>
      <c r="I66" s="85"/>
      <c r="J66" s="50">
        <v>3</v>
      </c>
      <c r="K66" s="85"/>
      <c r="L66" s="50">
        <v>3</v>
      </c>
      <c r="M66" s="85"/>
      <c r="N66" s="50">
        <v>3</v>
      </c>
      <c r="O66" s="85"/>
      <c r="P66" s="81">
        <v>3</v>
      </c>
      <c r="Q66" s="4">
        <f>G66*F66</f>
        <v>2</v>
      </c>
      <c r="R66" s="3"/>
      <c r="S66" s="86"/>
      <c r="T66" s="82"/>
    </row>
    <row r="67" spans="1:20" ht="12.75">
      <c r="A67" s="81">
        <v>49</v>
      </c>
      <c r="B67" s="120"/>
      <c r="C67" s="52" t="s">
        <v>209</v>
      </c>
      <c r="D67" s="51" t="s">
        <v>299</v>
      </c>
      <c r="E67" s="91" t="s">
        <v>297</v>
      </c>
      <c r="F67" s="81">
        <v>2</v>
      </c>
      <c r="G67" s="81">
        <v>1</v>
      </c>
      <c r="H67" s="84">
        <f>48000/16000*F67*G67</f>
        <v>6</v>
      </c>
      <c r="I67" s="85"/>
      <c r="J67" s="50">
        <v>2</v>
      </c>
      <c r="K67" s="85"/>
      <c r="L67" s="50">
        <v>1</v>
      </c>
      <c r="M67" s="85"/>
      <c r="N67" s="50">
        <v>2</v>
      </c>
      <c r="O67" s="85"/>
      <c r="P67" s="81">
        <v>1</v>
      </c>
      <c r="Q67" s="4">
        <f>G67*F67</f>
        <v>2</v>
      </c>
      <c r="R67" s="3"/>
      <c r="S67" s="86"/>
      <c r="T67" s="82"/>
    </row>
    <row r="68" spans="1:20" ht="12.75">
      <c r="A68" s="81"/>
      <c r="B68" s="81"/>
      <c r="C68" s="2"/>
      <c r="D68" s="52"/>
      <c r="E68" s="91" t="s">
        <v>297</v>
      </c>
      <c r="F68" s="81"/>
      <c r="G68" s="81"/>
      <c r="H68" s="84"/>
      <c r="I68" s="92"/>
      <c r="J68" s="17"/>
      <c r="K68" s="92"/>
      <c r="L68" s="17"/>
      <c r="M68" s="92"/>
      <c r="N68" s="17"/>
      <c r="O68" s="92"/>
      <c r="P68" s="81"/>
      <c r="Q68" s="81"/>
      <c r="R68" s="50"/>
      <c r="S68" s="87"/>
      <c r="T68" s="82"/>
    </row>
    <row r="69" spans="1:20" ht="25.5">
      <c r="A69" s="81">
        <v>50</v>
      </c>
      <c r="B69" s="120" t="s">
        <v>300</v>
      </c>
      <c r="C69" s="1" t="s">
        <v>67</v>
      </c>
      <c r="D69" s="52" t="s">
        <v>81</v>
      </c>
      <c r="E69" s="91" t="s">
        <v>297</v>
      </c>
      <c r="F69" s="81">
        <v>2</v>
      </c>
      <c r="G69" s="81">
        <v>1</v>
      </c>
      <c r="H69" s="84">
        <f>40000/8000*F69*G69</f>
        <v>10</v>
      </c>
      <c r="I69" s="85"/>
      <c r="J69" s="50">
        <v>4</v>
      </c>
      <c r="K69" s="85"/>
      <c r="L69" s="50">
        <v>2</v>
      </c>
      <c r="M69" s="85"/>
      <c r="N69" s="50">
        <v>2</v>
      </c>
      <c r="O69" s="85"/>
      <c r="P69" s="81">
        <v>2</v>
      </c>
      <c r="Q69" s="4">
        <f>G69*F69</f>
        <v>2</v>
      </c>
      <c r="R69" s="50"/>
      <c r="S69" s="86"/>
      <c r="T69" s="82"/>
    </row>
    <row r="70" spans="1:20" ht="25.5">
      <c r="A70" s="81">
        <v>51</v>
      </c>
      <c r="B70" s="120"/>
      <c r="C70" s="52" t="s">
        <v>209</v>
      </c>
      <c r="D70" s="52" t="s">
        <v>299</v>
      </c>
      <c r="E70" s="2" t="s">
        <v>2</v>
      </c>
      <c r="F70" s="81">
        <v>2</v>
      </c>
      <c r="G70" s="81">
        <v>1</v>
      </c>
      <c r="H70" s="84">
        <f>40000/16000*F70*G70</f>
        <v>5</v>
      </c>
      <c r="I70" s="85"/>
      <c r="J70" s="50">
        <v>1</v>
      </c>
      <c r="K70" s="85"/>
      <c r="L70" s="50">
        <v>1</v>
      </c>
      <c r="M70" s="85"/>
      <c r="N70" s="50">
        <v>1</v>
      </c>
      <c r="O70" s="85"/>
      <c r="P70" s="81">
        <v>2</v>
      </c>
      <c r="Q70" s="4">
        <f>G70*F70</f>
        <v>2</v>
      </c>
      <c r="R70" s="3"/>
      <c r="S70" s="86"/>
      <c r="T70" s="82"/>
    </row>
    <row r="71" spans="1:20" ht="12.75">
      <c r="A71" s="81"/>
      <c r="B71" s="81"/>
      <c r="C71" s="2"/>
      <c r="D71" s="52"/>
      <c r="E71" s="2"/>
      <c r="F71" s="81"/>
      <c r="G71" s="81"/>
      <c r="H71" s="81"/>
      <c r="I71" s="25"/>
      <c r="J71" s="17"/>
      <c r="K71" s="25"/>
      <c r="L71" s="17"/>
      <c r="M71" s="25"/>
      <c r="N71" s="17"/>
      <c r="O71" s="25"/>
      <c r="P71" s="81"/>
      <c r="Q71" s="81"/>
      <c r="R71" s="50"/>
      <c r="S71" s="87"/>
      <c r="T71" s="82"/>
    </row>
    <row r="72" spans="1:20" ht="12.75">
      <c r="A72" s="81">
        <v>52</v>
      </c>
      <c r="B72" s="120" t="s">
        <v>301</v>
      </c>
      <c r="C72" s="1" t="s">
        <v>67</v>
      </c>
      <c r="D72" s="51" t="s">
        <v>302</v>
      </c>
      <c r="E72" s="91" t="s">
        <v>297</v>
      </c>
      <c r="F72" s="81">
        <v>1</v>
      </c>
      <c r="G72" s="81">
        <v>1</v>
      </c>
      <c r="H72" s="84">
        <v>5</v>
      </c>
      <c r="I72" s="85"/>
      <c r="J72" s="50">
        <v>2</v>
      </c>
      <c r="K72" s="85"/>
      <c r="L72" s="50">
        <v>1</v>
      </c>
      <c r="M72" s="85"/>
      <c r="N72" s="50">
        <v>1</v>
      </c>
      <c r="O72" s="85"/>
      <c r="P72" s="81">
        <v>1</v>
      </c>
      <c r="Q72" s="81">
        <v>1</v>
      </c>
      <c r="R72" s="50"/>
      <c r="S72" s="86"/>
      <c r="T72" s="82"/>
    </row>
    <row r="73" spans="1:20" ht="25.5">
      <c r="A73" s="81">
        <v>53</v>
      </c>
      <c r="B73" s="120"/>
      <c r="C73" s="1" t="s">
        <v>62</v>
      </c>
      <c r="D73" s="50" t="s">
        <v>298</v>
      </c>
      <c r="E73" s="91" t="s">
        <v>297</v>
      </c>
      <c r="F73" s="81">
        <v>1</v>
      </c>
      <c r="G73" s="81">
        <v>1</v>
      </c>
      <c r="H73" s="84">
        <v>5</v>
      </c>
      <c r="I73" s="85"/>
      <c r="J73" s="50">
        <v>2</v>
      </c>
      <c r="K73" s="85"/>
      <c r="L73" s="50">
        <v>1</v>
      </c>
      <c r="M73" s="85"/>
      <c r="N73" s="50">
        <v>1</v>
      </c>
      <c r="O73" s="85"/>
      <c r="P73" s="81">
        <v>1</v>
      </c>
      <c r="Q73" s="81">
        <v>1</v>
      </c>
      <c r="R73" s="3"/>
      <c r="S73" s="86"/>
      <c r="T73" s="82"/>
    </row>
    <row r="74" spans="1:20" ht="12.75">
      <c r="A74" s="81">
        <v>54</v>
      </c>
      <c r="B74" s="120"/>
      <c r="C74" s="2" t="s">
        <v>63</v>
      </c>
      <c r="D74" s="26">
        <v>511111701010</v>
      </c>
      <c r="E74" s="91" t="s">
        <v>297</v>
      </c>
      <c r="F74" s="81">
        <v>1</v>
      </c>
      <c r="G74" s="81">
        <v>1</v>
      </c>
      <c r="H74" s="84">
        <v>5</v>
      </c>
      <c r="I74" s="85"/>
      <c r="J74" s="50">
        <v>2</v>
      </c>
      <c r="K74" s="85"/>
      <c r="L74" s="50">
        <v>1</v>
      </c>
      <c r="M74" s="85"/>
      <c r="N74" s="50">
        <v>1</v>
      </c>
      <c r="O74" s="85"/>
      <c r="P74" s="81">
        <v>1</v>
      </c>
      <c r="Q74" s="81">
        <v>1</v>
      </c>
      <c r="R74" s="3"/>
      <c r="S74" s="86"/>
      <c r="T74" s="82"/>
    </row>
    <row r="75" spans="1:20" ht="12.75">
      <c r="A75" s="81">
        <v>55</v>
      </c>
      <c r="B75" s="120"/>
      <c r="C75" s="52" t="s">
        <v>209</v>
      </c>
      <c r="D75" s="51" t="s">
        <v>303</v>
      </c>
      <c r="E75" s="91" t="s">
        <v>297</v>
      </c>
      <c r="F75" s="81">
        <v>1</v>
      </c>
      <c r="G75" s="81">
        <v>1</v>
      </c>
      <c r="H75" s="84">
        <v>3</v>
      </c>
      <c r="I75" s="85"/>
      <c r="J75" s="50">
        <v>1</v>
      </c>
      <c r="K75" s="85"/>
      <c r="L75" s="50">
        <v>1</v>
      </c>
      <c r="M75" s="85"/>
      <c r="N75" s="50"/>
      <c r="O75" s="85"/>
      <c r="P75" s="81">
        <v>1</v>
      </c>
      <c r="Q75" s="81">
        <v>1</v>
      </c>
      <c r="R75" s="3"/>
      <c r="S75" s="86"/>
      <c r="T75" s="82"/>
    </row>
    <row r="76" spans="1:20" ht="12.75">
      <c r="A76" s="81"/>
      <c r="B76" s="81"/>
      <c r="C76" s="2"/>
      <c r="D76" s="52"/>
      <c r="E76" s="2"/>
      <c r="F76" s="81"/>
      <c r="G76" s="81"/>
      <c r="H76" s="81"/>
      <c r="I76" s="25"/>
      <c r="J76" s="17"/>
      <c r="K76" s="25"/>
      <c r="L76" s="17"/>
      <c r="M76" s="25"/>
      <c r="N76" s="17"/>
      <c r="O76" s="25"/>
      <c r="P76" s="81"/>
      <c r="Q76" s="81"/>
      <c r="R76" s="50"/>
      <c r="S76" s="87"/>
      <c r="T76" s="82"/>
    </row>
    <row r="77" spans="1:20" ht="12.75">
      <c r="A77" s="81">
        <v>56</v>
      </c>
      <c r="B77" s="120" t="s">
        <v>304</v>
      </c>
      <c r="C77" s="1" t="s">
        <v>67</v>
      </c>
      <c r="D77" s="51" t="s">
        <v>305</v>
      </c>
      <c r="E77" s="2" t="s">
        <v>2</v>
      </c>
      <c r="F77" s="81">
        <v>8</v>
      </c>
      <c r="G77" s="81">
        <v>1</v>
      </c>
      <c r="H77" s="81">
        <f>48000/6000*F77*G77</f>
        <v>64</v>
      </c>
      <c r="I77" s="85"/>
      <c r="J77" s="50">
        <f>+H77/4</f>
        <v>16</v>
      </c>
      <c r="K77" s="85"/>
      <c r="L77" s="50">
        <f>+H77/4</f>
        <v>16</v>
      </c>
      <c r="M77" s="85"/>
      <c r="N77" s="50">
        <f>+H77/4</f>
        <v>16</v>
      </c>
      <c r="O77" s="85"/>
      <c r="P77" s="81">
        <f>+H77/4</f>
        <v>16</v>
      </c>
      <c r="Q77" s="4">
        <f>G77*F77</f>
        <v>8</v>
      </c>
      <c r="R77" s="50"/>
      <c r="S77" s="86"/>
      <c r="T77" s="82"/>
    </row>
    <row r="78" spans="1:20" ht="12.75">
      <c r="A78" s="81">
        <v>57</v>
      </c>
      <c r="B78" s="120"/>
      <c r="C78" s="52" t="s">
        <v>209</v>
      </c>
      <c r="D78" s="51" t="s">
        <v>306</v>
      </c>
      <c r="E78" s="2" t="s">
        <v>2</v>
      </c>
      <c r="F78" s="81">
        <v>8</v>
      </c>
      <c r="G78" s="81">
        <v>1</v>
      </c>
      <c r="H78" s="84">
        <f>48000/18000*F78*G78</f>
        <v>21.333333333333332</v>
      </c>
      <c r="I78" s="85"/>
      <c r="J78" s="26">
        <v>6</v>
      </c>
      <c r="K78" s="85"/>
      <c r="L78" s="26">
        <v>6</v>
      </c>
      <c r="M78" s="85"/>
      <c r="N78" s="26">
        <v>4</v>
      </c>
      <c r="O78" s="85"/>
      <c r="P78" s="84">
        <f>+H78/4</f>
        <v>5.333333333333333</v>
      </c>
      <c r="Q78" s="4">
        <f>G78*F78</f>
        <v>8</v>
      </c>
      <c r="R78" s="3"/>
      <c r="S78" s="86"/>
      <c r="T78" s="82"/>
    </row>
    <row r="79" spans="1:20" ht="12.75">
      <c r="A79" s="81"/>
      <c r="B79" s="81"/>
      <c r="C79" s="2"/>
      <c r="D79" s="52"/>
      <c r="E79" s="2"/>
      <c r="F79" s="81"/>
      <c r="G79" s="81"/>
      <c r="H79" s="81"/>
      <c r="I79" s="25"/>
      <c r="J79" s="17"/>
      <c r="K79" s="25"/>
      <c r="L79" s="17"/>
      <c r="M79" s="25"/>
      <c r="N79" s="17"/>
      <c r="O79" s="25"/>
      <c r="P79" s="81"/>
      <c r="Q79" s="81"/>
      <c r="R79" s="50"/>
      <c r="S79" s="87"/>
      <c r="T79" s="82"/>
    </row>
    <row r="80" spans="1:20" ht="12.75">
      <c r="A80" s="81">
        <v>58</v>
      </c>
      <c r="B80" s="120" t="s">
        <v>307</v>
      </c>
      <c r="C80" s="1" t="s">
        <v>67</v>
      </c>
      <c r="D80" s="51" t="s">
        <v>305</v>
      </c>
      <c r="E80" s="2" t="s">
        <v>2</v>
      </c>
      <c r="F80" s="81">
        <v>2</v>
      </c>
      <c r="G80" s="81">
        <v>1</v>
      </c>
      <c r="H80" s="81">
        <f>48000/6000*F80*G80</f>
        <v>16</v>
      </c>
      <c r="I80" s="85"/>
      <c r="J80" s="50">
        <f>+H80/4</f>
        <v>4</v>
      </c>
      <c r="K80" s="85"/>
      <c r="L80" s="50">
        <f>+H80/4</f>
        <v>4</v>
      </c>
      <c r="M80" s="85"/>
      <c r="N80" s="50">
        <f>+H80/4</f>
        <v>4</v>
      </c>
      <c r="O80" s="85"/>
      <c r="P80" s="81">
        <f>+H80/4</f>
        <v>4</v>
      </c>
      <c r="Q80" s="4">
        <f>G80*F80</f>
        <v>2</v>
      </c>
      <c r="R80" s="3"/>
      <c r="S80" s="86"/>
      <c r="T80" s="82"/>
    </row>
    <row r="81" spans="1:20" ht="38.25">
      <c r="A81" s="81">
        <v>59</v>
      </c>
      <c r="B81" s="120"/>
      <c r="C81" s="52" t="s">
        <v>209</v>
      </c>
      <c r="D81" s="93" t="s">
        <v>306</v>
      </c>
      <c r="E81" s="2" t="s">
        <v>2</v>
      </c>
      <c r="F81" s="81">
        <v>2</v>
      </c>
      <c r="G81" s="81">
        <v>1</v>
      </c>
      <c r="H81" s="84">
        <v>5</v>
      </c>
      <c r="I81" s="85"/>
      <c r="J81" s="26">
        <v>2</v>
      </c>
      <c r="K81" s="85"/>
      <c r="L81" s="26">
        <v>1</v>
      </c>
      <c r="M81" s="85"/>
      <c r="N81" s="26">
        <v>1</v>
      </c>
      <c r="O81" s="85"/>
      <c r="P81" s="84">
        <v>1</v>
      </c>
      <c r="Q81" s="4">
        <f>G81*F81</f>
        <v>2</v>
      </c>
      <c r="R81" s="50"/>
      <c r="S81" s="86"/>
      <c r="T81" s="82"/>
    </row>
    <row r="82" spans="1:20" ht="12.75">
      <c r="A82" s="81">
        <v>60</v>
      </c>
      <c r="B82" s="120"/>
      <c r="C82" s="2" t="s">
        <v>117</v>
      </c>
      <c r="D82" s="3">
        <v>1908547</v>
      </c>
      <c r="E82" s="2" t="s">
        <v>2</v>
      </c>
      <c r="F82" s="81">
        <v>2</v>
      </c>
      <c r="G82" s="81">
        <v>1</v>
      </c>
      <c r="H82" s="81">
        <f>48000/6000*F82*G82</f>
        <v>16</v>
      </c>
      <c r="I82" s="85"/>
      <c r="J82" s="50">
        <f>+H82/4</f>
        <v>4</v>
      </c>
      <c r="K82" s="85"/>
      <c r="L82" s="50">
        <f>+H82/4</f>
        <v>4</v>
      </c>
      <c r="M82" s="85"/>
      <c r="N82" s="50">
        <f>+H82/4</f>
        <v>4</v>
      </c>
      <c r="O82" s="85"/>
      <c r="P82" s="81">
        <f>+H82/4</f>
        <v>4</v>
      </c>
      <c r="Q82" s="4">
        <f>G82*F82</f>
        <v>2</v>
      </c>
      <c r="R82" s="3"/>
      <c r="S82" s="86"/>
      <c r="T82" s="82"/>
    </row>
    <row r="83" spans="1:20" ht="12.75">
      <c r="A83" s="81"/>
      <c r="B83" s="81"/>
      <c r="C83" s="2"/>
      <c r="D83" s="52"/>
      <c r="E83" s="2"/>
      <c r="F83" s="81"/>
      <c r="G83" s="81"/>
      <c r="H83" s="81"/>
      <c r="I83" s="25"/>
      <c r="J83" s="17"/>
      <c r="K83" s="25"/>
      <c r="L83" s="17"/>
      <c r="M83" s="25"/>
      <c r="N83" s="17"/>
      <c r="O83" s="25"/>
      <c r="P83" s="81"/>
      <c r="Q83" s="81"/>
      <c r="R83" s="50"/>
      <c r="S83" s="87"/>
      <c r="T83" s="82"/>
    </row>
    <row r="84" spans="1:20" ht="12.75">
      <c r="A84" s="81">
        <v>61</v>
      </c>
      <c r="B84" s="120" t="s">
        <v>308</v>
      </c>
      <c r="C84" s="1" t="s">
        <v>67</v>
      </c>
      <c r="D84" s="51">
        <v>96879797</v>
      </c>
      <c r="E84" s="2" t="s">
        <v>2</v>
      </c>
      <c r="F84" s="81">
        <v>7</v>
      </c>
      <c r="G84" s="81">
        <v>1</v>
      </c>
      <c r="H84" s="81">
        <f>60000/6000*F84*G84</f>
        <v>70</v>
      </c>
      <c r="I84" s="85"/>
      <c r="J84" s="50">
        <v>18</v>
      </c>
      <c r="K84" s="85"/>
      <c r="L84" s="50">
        <v>18</v>
      </c>
      <c r="M84" s="85"/>
      <c r="N84" s="50">
        <v>18</v>
      </c>
      <c r="O84" s="85"/>
      <c r="P84" s="81">
        <v>16</v>
      </c>
      <c r="Q84" s="4">
        <f>G84*F84</f>
        <v>7</v>
      </c>
      <c r="R84" s="50"/>
      <c r="S84" s="86"/>
      <c r="T84" s="82"/>
    </row>
    <row r="85" spans="1:20" ht="12.75">
      <c r="A85" s="81">
        <v>62</v>
      </c>
      <c r="B85" s="120"/>
      <c r="C85" s="52" t="s">
        <v>209</v>
      </c>
      <c r="D85" s="50" t="s">
        <v>309</v>
      </c>
      <c r="E85" s="2" t="s">
        <v>2</v>
      </c>
      <c r="F85" s="81">
        <v>7</v>
      </c>
      <c r="G85" s="81">
        <v>1</v>
      </c>
      <c r="H85" s="84">
        <v>23</v>
      </c>
      <c r="I85" s="85"/>
      <c r="J85" s="50">
        <v>6</v>
      </c>
      <c r="K85" s="85"/>
      <c r="L85" s="50">
        <v>6</v>
      </c>
      <c r="M85" s="85"/>
      <c r="N85" s="50">
        <v>6</v>
      </c>
      <c r="O85" s="85"/>
      <c r="P85" s="81">
        <v>5</v>
      </c>
      <c r="Q85" s="4">
        <f>G85*F85</f>
        <v>7</v>
      </c>
      <c r="R85" s="50"/>
      <c r="S85" s="86"/>
      <c r="T85" s="82"/>
    </row>
    <row r="86" spans="1:20" ht="12.75">
      <c r="A86" s="81">
        <v>63</v>
      </c>
      <c r="B86" s="120"/>
      <c r="C86" s="52" t="s">
        <v>268</v>
      </c>
      <c r="D86" s="50">
        <v>965554421</v>
      </c>
      <c r="E86" s="2" t="s">
        <v>2</v>
      </c>
      <c r="F86" s="81">
        <v>7</v>
      </c>
      <c r="G86" s="81">
        <v>1</v>
      </c>
      <c r="H86" s="84">
        <v>23</v>
      </c>
      <c r="I86" s="85"/>
      <c r="J86" s="50">
        <v>6</v>
      </c>
      <c r="K86" s="85"/>
      <c r="L86" s="50">
        <v>6</v>
      </c>
      <c r="M86" s="85"/>
      <c r="N86" s="50">
        <v>6</v>
      </c>
      <c r="O86" s="85"/>
      <c r="P86" s="81">
        <v>5</v>
      </c>
      <c r="Q86" s="4">
        <f>G86*F86</f>
        <v>7</v>
      </c>
      <c r="R86" s="3"/>
      <c r="S86" s="86"/>
      <c r="T86" s="82"/>
    </row>
    <row r="87" spans="1:20" ht="12.75">
      <c r="A87" s="81"/>
      <c r="B87" s="81"/>
      <c r="C87" s="2"/>
      <c r="D87" s="52"/>
      <c r="E87" s="2"/>
      <c r="F87" s="81"/>
      <c r="G87" s="81"/>
      <c r="H87" s="81"/>
      <c r="I87" s="25"/>
      <c r="J87" s="17"/>
      <c r="K87" s="25"/>
      <c r="L87" s="17"/>
      <c r="M87" s="25"/>
      <c r="N87" s="17"/>
      <c r="O87" s="25"/>
      <c r="P87" s="81"/>
      <c r="Q87" s="81"/>
      <c r="R87" s="50"/>
      <c r="S87" s="87"/>
      <c r="T87" s="82"/>
    </row>
    <row r="88" spans="1:20" ht="12.75">
      <c r="A88" s="81">
        <v>64</v>
      </c>
      <c r="B88" s="120" t="s">
        <v>310</v>
      </c>
      <c r="C88" s="1" t="s">
        <v>67</v>
      </c>
      <c r="D88" s="51">
        <v>12605566</v>
      </c>
      <c r="E88" s="2" t="s">
        <v>2</v>
      </c>
      <c r="F88" s="81">
        <v>4</v>
      </c>
      <c r="G88" s="81">
        <v>1</v>
      </c>
      <c r="H88" s="81">
        <f>60000/6000*F88*G88</f>
        <v>40</v>
      </c>
      <c r="I88" s="85"/>
      <c r="J88" s="50">
        <f>+H88/4</f>
        <v>10</v>
      </c>
      <c r="K88" s="85"/>
      <c r="L88" s="50">
        <f>+H88/4</f>
        <v>10</v>
      </c>
      <c r="M88" s="85"/>
      <c r="N88" s="50">
        <f>+H88/4</f>
        <v>10</v>
      </c>
      <c r="O88" s="85"/>
      <c r="P88" s="81">
        <f>+H88/4</f>
        <v>10</v>
      </c>
      <c r="Q88" s="4">
        <f>G88*F88</f>
        <v>4</v>
      </c>
      <c r="R88" s="3"/>
      <c r="S88" s="86"/>
      <c r="T88" s="82"/>
    </row>
    <row r="89" spans="1:20" ht="12.75">
      <c r="A89" s="81">
        <v>65</v>
      </c>
      <c r="B89" s="120"/>
      <c r="C89" s="52" t="s">
        <v>209</v>
      </c>
      <c r="D89" s="50">
        <v>22745823</v>
      </c>
      <c r="E89" s="2" t="s">
        <v>2</v>
      </c>
      <c r="F89" s="81">
        <v>4</v>
      </c>
      <c r="G89" s="81">
        <v>1</v>
      </c>
      <c r="H89" s="81">
        <v>13</v>
      </c>
      <c r="I89" s="85"/>
      <c r="J89" s="50">
        <v>4</v>
      </c>
      <c r="K89" s="85"/>
      <c r="L89" s="50">
        <v>3</v>
      </c>
      <c r="M89" s="85"/>
      <c r="N89" s="50">
        <v>4</v>
      </c>
      <c r="O89" s="85"/>
      <c r="P89" s="81">
        <v>2</v>
      </c>
      <c r="Q89" s="4">
        <f>G89*F89</f>
        <v>4</v>
      </c>
      <c r="R89" s="50"/>
      <c r="S89" s="86"/>
      <c r="T89" s="82"/>
    </row>
    <row r="90" spans="1:20" ht="12.75">
      <c r="A90" s="81">
        <v>66</v>
      </c>
      <c r="B90" s="120"/>
      <c r="C90" s="52" t="s">
        <v>268</v>
      </c>
      <c r="D90" s="50">
        <v>96440878</v>
      </c>
      <c r="E90" s="2" t="s">
        <v>2</v>
      </c>
      <c r="F90" s="81">
        <v>4</v>
      </c>
      <c r="G90" s="81">
        <v>1</v>
      </c>
      <c r="H90" s="81">
        <v>13</v>
      </c>
      <c r="I90" s="85"/>
      <c r="J90" s="50">
        <v>4</v>
      </c>
      <c r="K90" s="85"/>
      <c r="L90" s="50">
        <v>3</v>
      </c>
      <c r="M90" s="85"/>
      <c r="N90" s="50">
        <v>4</v>
      </c>
      <c r="O90" s="85"/>
      <c r="P90" s="81">
        <v>2</v>
      </c>
      <c r="Q90" s="4">
        <f>G90*F90</f>
        <v>4</v>
      </c>
      <c r="R90" s="50"/>
      <c r="S90" s="86"/>
      <c r="T90" s="82"/>
    </row>
    <row r="91" spans="1:20" ht="12.75">
      <c r="A91" s="81"/>
      <c r="B91" s="81"/>
      <c r="C91" s="2"/>
      <c r="D91" s="52"/>
      <c r="E91" s="2"/>
      <c r="F91" s="81"/>
      <c r="G91" s="81"/>
      <c r="H91" s="81"/>
      <c r="I91" s="25"/>
      <c r="J91" s="17"/>
      <c r="K91" s="25"/>
      <c r="L91" s="17"/>
      <c r="M91" s="25"/>
      <c r="N91" s="17"/>
      <c r="O91" s="25"/>
      <c r="P91" s="81"/>
      <c r="Q91" s="81"/>
      <c r="R91" s="50"/>
      <c r="S91" s="87"/>
      <c r="T91" s="82"/>
    </row>
    <row r="92" spans="1:20" ht="38.25">
      <c r="A92" s="81">
        <v>67</v>
      </c>
      <c r="B92" s="120" t="s">
        <v>311</v>
      </c>
      <c r="C92" s="1" t="s">
        <v>67</v>
      </c>
      <c r="D92" s="52" t="s">
        <v>305</v>
      </c>
      <c r="E92" s="2" t="s">
        <v>297</v>
      </c>
      <c r="F92" s="81">
        <v>6</v>
      </c>
      <c r="G92" s="81">
        <v>1</v>
      </c>
      <c r="H92" s="81">
        <f>36000/6000*F92*G92</f>
        <v>36</v>
      </c>
      <c r="I92" s="85"/>
      <c r="J92" s="50">
        <v>9</v>
      </c>
      <c r="K92" s="85"/>
      <c r="L92" s="50">
        <v>9</v>
      </c>
      <c r="M92" s="85"/>
      <c r="N92" s="50">
        <v>9</v>
      </c>
      <c r="O92" s="85"/>
      <c r="P92" s="81">
        <v>9</v>
      </c>
      <c r="Q92" s="4">
        <f>G92*F92</f>
        <v>6</v>
      </c>
      <c r="R92" s="3"/>
      <c r="S92" s="86"/>
      <c r="T92" s="82"/>
    </row>
    <row r="93" spans="1:20" ht="38.25">
      <c r="A93" s="81">
        <v>68</v>
      </c>
      <c r="B93" s="120"/>
      <c r="C93" s="52" t="s">
        <v>209</v>
      </c>
      <c r="D93" s="52" t="s">
        <v>306</v>
      </c>
      <c r="E93" s="2" t="s">
        <v>297</v>
      </c>
      <c r="F93" s="81">
        <v>6</v>
      </c>
      <c r="G93" s="81">
        <v>1</v>
      </c>
      <c r="H93" s="81">
        <f>36000/18000*F93*G93</f>
        <v>12</v>
      </c>
      <c r="I93" s="85"/>
      <c r="J93" s="50">
        <v>3</v>
      </c>
      <c r="K93" s="85"/>
      <c r="L93" s="50">
        <v>3</v>
      </c>
      <c r="M93" s="85"/>
      <c r="N93" s="50">
        <v>3</v>
      </c>
      <c r="O93" s="85"/>
      <c r="P93" s="81">
        <v>3</v>
      </c>
      <c r="Q93" s="4">
        <f>G93*F93</f>
        <v>6</v>
      </c>
      <c r="R93" s="50"/>
      <c r="S93" s="86"/>
      <c r="T93" s="82"/>
    </row>
    <row r="94" spans="1:20" ht="12.75">
      <c r="A94" s="81"/>
      <c r="B94" s="81"/>
      <c r="C94" s="2"/>
      <c r="D94" s="52"/>
      <c r="E94" s="2"/>
      <c r="F94" s="81"/>
      <c r="G94" s="81"/>
      <c r="H94" s="81"/>
      <c r="I94" s="25"/>
      <c r="J94" s="17"/>
      <c r="K94" s="25"/>
      <c r="L94" s="17"/>
      <c r="M94" s="25"/>
      <c r="N94" s="17"/>
      <c r="O94" s="25"/>
      <c r="P94" s="81"/>
      <c r="Q94" s="81"/>
      <c r="R94" s="50"/>
      <c r="S94" s="87"/>
      <c r="T94" s="82"/>
    </row>
    <row r="95" spans="1:20" ht="12.75">
      <c r="A95" s="81">
        <v>69</v>
      </c>
      <c r="B95" s="120" t="s">
        <v>312</v>
      </c>
      <c r="C95" s="1" t="s">
        <v>67</v>
      </c>
      <c r="D95" s="51">
        <v>96985730</v>
      </c>
      <c r="E95" s="2" t="s">
        <v>297</v>
      </c>
      <c r="F95" s="81">
        <v>2</v>
      </c>
      <c r="G95" s="81">
        <v>1</v>
      </c>
      <c r="H95" s="81">
        <f>60000/6000*F95*G95</f>
        <v>20</v>
      </c>
      <c r="I95" s="85"/>
      <c r="J95" s="50">
        <v>5</v>
      </c>
      <c r="K95" s="85"/>
      <c r="L95" s="50">
        <v>5</v>
      </c>
      <c r="M95" s="85"/>
      <c r="N95" s="50">
        <v>5</v>
      </c>
      <c r="O95" s="85"/>
      <c r="P95" s="81">
        <v>5</v>
      </c>
      <c r="Q95" s="4">
        <f>G95*F95</f>
        <v>2</v>
      </c>
      <c r="R95" s="3"/>
      <c r="S95" s="86"/>
      <c r="T95" s="82"/>
    </row>
    <row r="96" spans="1:20" ht="12.75">
      <c r="A96" s="81">
        <v>70</v>
      </c>
      <c r="B96" s="120"/>
      <c r="C96" s="52" t="s">
        <v>209</v>
      </c>
      <c r="D96" s="50">
        <v>12605566</v>
      </c>
      <c r="E96" s="2" t="s">
        <v>297</v>
      </c>
      <c r="F96" s="81">
        <v>2</v>
      </c>
      <c r="G96" s="81">
        <v>1</v>
      </c>
      <c r="H96" s="81">
        <v>7</v>
      </c>
      <c r="I96" s="85"/>
      <c r="J96" s="50">
        <v>2</v>
      </c>
      <c r="K96" s="85"/>
      <c r="L96" s="50">
        <v>2</v>
      </c>
      <c r="M96" s="85"/>
      <c r="N96" s="50">
        <v>2</v>
      </c>
      <c r="O96" s="85"/>
      <c r="P96" s="81">
        <v>1</v>
      </c>
      <c r="Q96" s="4">
        <f>G96*F96</f>
        <v>2</v>
      </c>
      <c r="R96" s="3"/>
      <c r="S96" s="86"/>
      <c r="T96" s="82"/>
    </row>
    <row r="97" spans="1:20" ht="12.75">
      <c r="A97" s="81">
        <v>71</v>
      </c>
      <c r="B97" s="120"/>
      <c r="C97" s="52" t="s">
        <v>268</v>
      </c>
      <c r="D97" s="50">
        <v>13271190</v>
      </c>
      <c r="E97" s="2" t="s">
        <v>297</v>
      </c>
      <c r="F97" s="81">
        <v>2</v>
      </c>
      <c r="G97" s="81">
        <v>1</v>
      </c>
      <c r="H97" s="81">
        <v>7</v>
      </c>
      <c r="I97" s="85"/>
      <c r="J97" s="50">
        <v>2</v>
      </c>
      <c r="K97" s="85"/>
      <c r="L97" s="50">
        <v>2</v>
      </c>
      <c r="M97" s="85"/>
      <c r="N97" s="50">
        <v>2</v>
      </c>
      <c r="O97" s="85"/>
      <c r="P97" s="81">
        <v>1</v>
      </c>
      <c r="Q97" s="4">
        <f>G97*F97</f>
        <v>2</v>
      </c>
      <c r="R97" s="50"/>
      <c r="S97" s="86"/>
      <c r="T97" s="82"/>
    </row>
    <row r="98" spans="1:20" ht="12.75">
      <c r="A98" s="81"/>
      <c r="B98" s="81"/>
      <c r="C98" s="2"/>
      <c r="D98" s="52"/>
      <c r="E98" s="2"/>
      <c r="F98" s="81"/>
      <c r="G98" s="81"/>
      <c r="H98" s="81"/>
      <c r="I98" s="25"/>
      <c r="J98" s="17"/>
      <c r="K98" s="25"/>
      <c r="L98" s="17"/>
      <c r="M98" s="25"/>
      <c r="N98" s="17"/>
      <c r="O98" s="25"/>
      <c r="P98" s="81"/>
      <c r="Q98" s="81"/>
      <c r="R98" s="50"/>
      <c r="S98" s="87"/>
      <c r="T98" s="82"/>
    </row>
    <row r="99" spans="1:20" ht="12.75">
      <c r="A99" s="81">
        <v>72</v>
      </c>
      <c r="B99" s="120" t="s">
        <v>313</v>
      </c>
      <c r="C99" s="1" t="s">
        <v>67</v>
      </c>
      <c r="D99" s="51">
        <v>96879797</v>
      </c>
      <c r="E99" s="2" t="s">
        <v>297</v>
      </c>
      <c r="F99" s="81">
        <v>7</v>
      </c>
      <c r="G99" s="81">
        <v>1</v>
      </c>
      <c r="H99" s="81">
        <f>48000/6000*F99*G99</f>
        <v>56</v>
      </c>
      <c r="I99" s="85"/>
      <c r="J99" s="50">
        <v>14</v>
      </c>
      <c r="K99" s="85"/>
      <c r="L99" s="50">
        <v>14</v>
      </c>
      <c r="M99" s="85"/>
      <c r="N99" s="50">
        <v>14</v>
      </c>
      <c r="O99" s="85"/>
      <c r="P99" s="81">
        <v>14</v>
      </c>
      <c r="Q99" s="4">
        <f>G99*F99</f>
        <v>7</v>
      </c>
      <c r="R99" s="3"/>
      <c r="S99" s="86"/>
      <c r="T99" s="82"/>
    </row>
    <row r="100" spans="1:20" ht="12.75">
      <c r="A100" s="81">
        <v>73</v>
      </c>
      <c r="B100" s="120"/>
      <c r="C100" s="52" t="s">
        <v>209</v>
      </c>
      <c r="D100" s="50">
        <v>92060868</v>
      </c>
      <c r="E100" s="2" t="s">
        <v>297</v>
      </c>
      <c r="F100" s="81">
        <v>7</v>
      </c>
      <c r="G100" s="81">
        <v>1</v>
      </c>
      <c r="H100" s="81">
        <v>19</v>
      </c>
      <c r="I100" s="85"/>
      <c r="J100" s="50">
        <v>5</v>
      </c>
      <c r="K100" s="85"/>
      <c r="L100" s="50">
        <v>5</v>
      </c>
      <c r="M100" s="85"/>
      <c r="N100" s="50">
        <v>5</v>
      </c>
      <c r="O100" s="85"/>
      <c r="P100" s="81">
        <v>4</v>
      </c>
      <c r="Q100" s="4">
        <v>7</v>
      </c>
      <c r="R100" s="3"/>
      <c r="S100" s="86"/>
      <c r="T100" s="82"/>
    </row>
    <row r="101" spans="1:20" ht="12.75">
      <c r="A101" s="81">
        <v>74</v>
      </c>
      <c r="B101" s="120"/>
      <c r="C101" s="52" t="s">
        <v>268</v>
      </c>
      <c r="D101" s="50">
        <v>28828822</v>
      </c>
      <c r="E101" s="2" t="s">
        <v>297</v>
      </c>
      <c r="F101" s="81">
        <v>7</v>
      </c>
      <c r="G101" s="81">
        <v>1</v>
      </c>
      <c r="H101" s="81">
        <v>19</v>
      </c>
      <c r="I101" s="85"/>
      <c r="J101" s="50">
        <v>5</v>
      </c>
      <c r="K101" s="85"/>
      <c r="L101" s="50">
        <v>5</v>
      </c>
      <c r="M101" s="85"/>
      <c r="N101" s="50">
        <v>5</v>
      </c>
      <c r="O101" s="85"/>
      <c r="P101" s="81">
        <v>4</v>
      </c>
      <c r="Q101" s="4">
        <f>G101*F101</f>
        <v>7</v>
      </c>
      <c r="R101" s="50"/>
      <c r="S101" s="86"/>
      <c r="T101" s="82"/>
    </row>
    <row r="102" spans="1:20" ht="12.75">
      <c r="A102" s="81"/>
      <c r="B102" s="81"/>
      <c r="C102" s="52"/>
      <c r="D102" s="50"/>
      <c r="E102" s="2"/>
      <c r="F102" s="81"/>
      <c r="G102" s="81"/>
      <c r="H102" s="81"/>
      <c r="I102" s="25"/>
      <c r="J102" s="17"/>
      <c r="K102" s="25"/>
      <c r="L102" s="17"/>
      <c r="M102" s="25"/>
      <c r="N102" s="17"/>
      <c r="O102" s="25"/>
      <c r="P102" s="81"/>
      <c r="Q102" s="4"/>
      <c r="R102" s="50"/>
      <c r="S102" s="89"/>
      <c r="T102" s="82"/>
    </row>
    <row r="103" spans="1:20" ht="12.75">
      <c r="A103" s="81">
        <v>75</v>
      </c>
      <c r="B103" s="120" t="s">
        <v>314</v>
      </c>
      <c r="C103" s="1" t="s">
        <v>67</v>
      </c>
      <c r="D103" s="51" t="s">
        <v>315</v>
      </c>
      <c r="E103" s="2" t="s">
        <v>297</v>
      </c>
      <c r="F103" s="81">
        <v>1</v>
      </c>
      <c r="G103" s="81">
        <v>1</v>
      </c>
      <c r="H103" s="81">
        <v>8</v>
      </c>
      <c r="I103" s="85"/>
      <c r="J103" s="50">
        <v>2</v>
      </c>
      <c r="K103" s="85"/>
      <c r="L103" s="50">
        <v>2</v>
      </c>
      <c r="M103" s="85"/>
      <c r="N103" s="50">
        <v>2</v>
      </c>
      <c r="O103" s="85"/>
      <c r="P103" s="81">
        <v>2</v>
      </c>
      <c r="Q103" s="4">
        <v>1</v>
      </c>
      <c r="R103" s="50"/>
      <c r="S103" s="86"/>
      <c r="T103" s="82"/>
    </row>
    <row r="104" spans="1:20" ht="12.75">
      <c r="A104" s="81">
        <v>76</v>
      </c>
      <c r="B104" s="120"/>
      <c r="C104" s="52" t="s">
        <v>209</v>
      </c>
      <c r="D104" s="50" t="s">
        <v>316</v>
      </c>
      <c r="E104" s="2" t="s">
        <v>297</v>
      </c>
      <c r="F104" s="81">
        <v>1</v>
      </c>
      <c r="G104" s="81">
        <v>1</v>
      </c>
      <c r="H104" s="81">
        <v>3</v>
      </c>
      <c r="I104" s="85"/>
      <c r="J104" s="50">
        <v>1</v>
      </c>
      <c r="K104" s="85"/>
      <c r="L104" s="50">
        <v>1</v>
      </c>
      <c r="M104" s="85"/>
      <c r="N104" s="50"/>
      <c r="O104" s="85"/>
      <c r="P104" s="81">
        <v>1</v>
      </c>
      <c r="Q104" s="4">
        <v>1</v>
      </c>
      <c r="R104" s="50"/>
      <c r="S104" s="86"/>
      <c r="T104" s="82"/>
    </row>
    <row r="105" spans="1:20" ht="25.5">
      <c r="A105" s="81">
        <v>77</v>
      </c>
      <c r="B105" s="120"/>
      <c r="C105" s="52" t="s">
        <v>268</v>
      </c>
      <c r="D105" s="50" t="s">
        <v>317</v>
      </c>
      <c r="E105" s="2" t="s">
        <v>297</v>
      </c>
      <c r="F105" s="81">
        <v>1</v>
      </c>
      <c r="G105" s="81">
        <v>1</v>
      </c>
      <c r="H105" s="81">
        <v>3</v>
      </c>
      <c r="I105" s="85"/>
      <c r="J105" s="50">
        <v>1</v>
      </c>
      <c r="K105" s="85"/>
      <c r="L105" s="50">
        <v>1</v>
      </c>
      <c r="M105" s="85"/>
      <c r="N105" s="50"/>
      <c r="O105" s="85"/>
      <c r="P105" s="81">
        <v>1</v>
      </c>
      <c r="Q105" s="4">
        <v>1</v>
      </c>
      <c r="R105" s="50"/>
      <c r="S105" s="86"/>
      <c r="T105" s="82"/>
    </row>
    <row r="106" spans="1:20" ht="12.75">
      <c r="A106" s="81"/>
      <c r="B106" s="81"/>
      <c r="C106" s="52"/>
      <c r="D106" s="50"/>
      <c r="E106" s="2"/>
      <c r="F106" s="81"/>
      <c r="G106" s="81"/>
      <c r="H106" s="81"/>
      <c r="I106" s="25"/>
      <c r="J106" s="17"/>
      <c r="K106" s="25"/>
      <c r="L106" s="17"/>
      <c r="M106" s="25"/>
      <c r="N106" s="17"/>
      <c r="O106" s="25"/>
      <c r="P106" s="81"/>
      <c r="Q106" s="4"/>
      <c r="R106" s="50"/>
      <c r="S106" s="89"/>
      <c r="T106" s="82"/>
    </row>
    <row r="107" spans="1:20" ht="12.75">
      <c r="A107" s="81">
        <v>78</v>
      </c>
      <c r="B107" s="120" t="s">
        <v>318</v>
      </c>
      <c r="C107" s="1" t="s">
        <v>67</v>
      </c>
      <c r="D107" s="51" t="s">
        <v>315</v>
      </c>
      <c r="E107" s="2" t="s">
        <v>297</v>
      </c>
      <c r="F107" s="81">
        <v>1</v>
      </c>
      <c r="G107" s="81">
        <v>1</v>
      </c>
      <c r="H107" s="81">
        <v>6</v>
      </c>
      <c r="I107" s="85"/>
      <c r="J107" s="50">
        <v>2</v>
      </c>
      <c r="K107" s="85"/>
      <c r="L107" s="50"/>
      <c r="M107" s="85"/>
      <c r="N107" s="50">
        <v>2</v>
      </c>
      <c r="O107" s="85"/>
      <c r="P107" s="81">
        <v>2</v>
      </c>
      <c r="Q107" s="4">
        <v>1</v>
      </c>
      <c r="R107" s="50"/>
      <c r="S107" s="89"/>
      <c r="T107" s="82"/>
    </row>
    <row r="108" spans="1:20" ht="12.75">
      <c r="A108" s="81">
        <v>79</v>
      </c>
      <c r="B108" s="120"/>
      <c r="C108" s="2" t="s">
        <v>117</v>
      </c>
      <c r="D108" s="51" t="s">
        <v>319</v>
      </c>
      <c r="E108" s="2" t="s">
        <v>297</v>
      </c>
      <c r="F108" s="81">
        <v>1</v>
      </c>
      <c r="G108" s="81">
        <v>1</v>
      </c>
      <c r="H108" s="81">
        <v>6</v>
      </c>
      <c r="I108" s="85"/>
      <c r="J108" s="50">
        <v>2</v>
      </c>
      <c r="K108" s="85"/>
      <c r="L108" s="50"/>
      <c r="M108" s="85"/>
      <c r="N108" s="50">
        <v>2</v>
      </c>
      <c r="O108" s="85"/>
      <c r="P108" s="81">
        <v>2</v>
      </c>
      <c r="Q108" s="4">
        <v>1</v>
      </c>
      <c r="R108" s="50"/>
      <c r="S108" s="89"/>
      <c r="T108" s="82"/>
    </row>
    <row r="109" spans="1:20" ht="12.75">
      <c r="A109" s="81">
        <v>80</v>
      </c>
      <c r="B109" s="120"/>
      <c r="C109" s="52" t="s">
        <v>209</v>
      </c>
      <c r="D109" s="50" t="s">
        <v>320</v>
      </c>
      <c r="E109" s="2" t="s">
        <v>297</v>
      </c>
      <c r="F109" s="81">
        <v>1</v>
      </c>
      <c r="G109" s="81">
        <v>1</v>
      </c>
      <c r="H109" s="81">
        <v>2</v>
      </c>
      <c r="I109" s="85"/>
      <c r="J109" s="50">
        <v>1</v>
      </c>
      <c r="K109" s="85"/>
      <c r="L109" s="50"/>
      <c r="M109" s="85"/>
      <c r="N109" s="50">
        <v>1</v>
      </c>
      <c r="O109" s="85"/>
      <c r="P109" s="81"/>
      <c r="Q109" s="4">
        <v>1</v>
      </c>
      <c r="R109" s="50"/>
      <c r="S109" s="89"/>
      <c r="T109" s="82"/>
    </row>
    <row r="110" spans="1:20" ht="12.75">
      <c r="A110" s="81"/>
      <c r="B110" s="81"/>
      <c r="C110" s="52"/>
      <c r="D110" s="50"/>
      <c r="E110" s="2"/>
      <c r="F110" s="81"/>
      <c r="G110" s="81"/>
      <c r="H110" s="81"/>
      <c r="I110" s="25"/>
      <c r="J110" s="17"/>
      <c r="K110" s="25"/>
      <c r="L110" s="17"/>
      <c r="M110" s="25"/>
      <c r="N110" s="17"/>
      <c r="O110" s="25"/>
      <c r="P110" s="81"/>
      <c r="Q110" s="4"/>
      <c r="R110" s="50"/>
      <c r="S110" s="89"/>
      <c r="T110" s="82"/>
    </row>
    <row r="111" spans="1:20" ht="12.75">
      <c r="A111" s="81">
        <v>81</v>
      </c>
      <c r="B111" s="120" t="s">
        <v>321</v>
      </c>
      <c r="C111" s="1" t="s">
        <v>67</v>
      </c>
      <c r="D111" s="51" t="s">
        <v>322</v>
      </c>
      <c r="E111" s="2" t="s">
        <v>297</v>
      </c>
      <c r="F111" s="81">
        <v>2</v>
      </c>
      <c r="G111" s="81">
        <v>1</v>
      </c>
      <c r="H111" s="81">
        <v>16</v>
      </c>
      <c r="I111" s="85"/>
      <c r="J111" s="50">
        <v>4</v>
      </c>
      <c r="K111" s="85"/>
      <c r="L111" s="50">
        <v>4</v>
      </c>
      <c r="M111" s="85"/>
      <c r="N111" s="50">
        <v>4</v>
      </c>
      <c r="O111" s="85"/>
      <c r="P111" s="81">
        <v>4</v>
      </c>
      <c r="Q111" s="4">
        <v>2</v>
      </c>
      <c r="R111" s="50"/>
      <c r="S111" s="86"/>
      <c r="T111" s="82"/>
    </row>
    <row r="112" spans="1:20" ht="12.75">
      <c r="A112" s="81">
        <v>82</v>
      </c>
      <c r="B112" s="120"/>
      <c r="C112" s="52" t="s">
        <v>209</v>
      </c>
      <c r="D112" s="50" t="s">
        <v>323</v>
      </c>
      <c r="E112" s="2" t="s">
        <v>297</v>
      </c>
      <c r="F112" s="81">
        <v>2</v>
      </c>
      <c r="G112" s="81">
        <v>1</v>
      </c>
      <c r="H112" s="81">
        <v>5</v>
      </c>
      <c r="I112" s="85"/>
      <c r="J112" s="50">
        <v>2</v>
      </c>
      <c r="K112" s="85"/>
      <c r="L112" s="50">
        <v>1</v>
      </c>
      <c r="M112" s="85"/>
      <c r="N112" s="50">
        <v>1</v>
      </c>
      <c r="O112" s="85"/>
      <c r="P112" s="81">
        <v>1</v>
      </c>
      <c r="Q112" s="4">
        <v>2</v>
      </c>
      <c r="R112" s="50"/>
      <c r="S112" s="86"/>
      <c r="T112" s="82"/>
    </row>
    <row r="113" spans="1:20" ht="12.75">
      <c r="A113" s="81">
        <v>83</v>
      </c>
      <c r="B113" s="120"/>
      <c r="C113" s="2" t="s">
        <v>117</v>
      </c>
      <c r="D113" s="50" t="s">
        <v>324</v>
      </c>
      <c r="E113" s="2" t="s">
        <v>297</v>
      </c>
      <c r="F113" s="81">
        <v>2</v>
      </c>
      <c r="G113" s="81">
        <v>1</v>
      </c>
      <c r="H113" s="81">
        <v>16</v>
      </c>
      <c r="I113" s="85"/>
      <c r="J113" s="50">
        <v>4</v>
      </c>
      <c r="K113" s="85"/>
      <c r="L113" s="50">
        <v>4</v>
      </c>
      <c r="M113" s="85"/>
      <c r="N113" s="50">
        <v>4</v>
      </c>
      <c r="O113" s="85"/>
      <c r="P113" s="81">
        <v>4</v>
      </c>
      <c r="Q113" s="4">
        <v>2</v>
      </c>
      <c r="R113" s="50"/>
      <c r="S113" s="86"/>
      <c r="T113" s="82"/>
    </row>
    <row r="114" spans="1:20" ht="12.75">
      <c r="A114" s="81"/>
      <c r="B114" s="81"/>
      <c r="C114" s="52"/>
      <c r="D114" s="50"/>
      <c r="E114" s="2"/>
      <c r="F114" s="81"/>
      <c r="G114" s="81"/>
      <c r="H114" s="81"/>
      <c r="I114" s="25"/>
      <c r="J114" s="17"/>
      <c r="K114" s="25"/>
      <c r="L114" s="17"/>
      <c r="M114" s="25"/>
      <c r="N114" s="17"/>
      <c r="O114" s="25"/>
      <c r="P114" s="81"/>
      <c r="Q114" s="4"/>
      <c r="R114" s="50"/>
      <c r="S114" s="89"/>
      <c r="T114" s="82"/>
    </row>
    <row r="115" spans="1:20" ht="12.75">
      <c r="A115" s="81">
        <v>84</v>
      </c>
      <c r="B115" s="120" t="s">
        <v>325</v>
      </c>
      <c r="C115" s="1" t="s">
        <v>67</v>
      </c>
      <c r="D115" s="51" t="s">
        <v>315</v>
      </c>
      <c r="E115" s="2" t="s">
        <v>297</v>
      </c>
      <c r="F115" s="81">
        <v>2</v>
      </c>
      <c r="G115" s="81">
        <v>1</v>
      </c>
      <c r="H115" s="81">
        <v>16</v>
      </c>
      <c r="I115" s="85"/>
      <c r="J115" s="50">
        <v>4</v>
      </c>
      <c r="K115" s="85"/>
      <c r="L115" s="50">
        <v>4</v>
      </c>
      <c r="M115" s="85"/>
      <c r="N115" s="50">
        <v>4</v>
      </c>
      <c r="O115" s="85"/>
      <c r="P115" s="81">
        <v>4</v>
      </c>
      <c r="Q115" s="4">
        <v>2</v>
      </c>
      <c r="R115" s="50"/>
      <c r="S115" s="86"/>
      <c r="T115" s="82"/>
    </row>
    <row r="116" spans="1:20" ht="12.75">
      <c r="A116" s="81">
        <v>85</v>
      </c>
      <c r="B116" s="120"/>
      <c r="C116" s="52" t="s">
        <v>209</v>
      </c>
      <c r="D116" s="50" t="s">
        <v>326</v>
      </c>
      <c r="E116" s="2" t="s">
        <v>297</v>
      </c>
      <c r="F116" s="81">
        <v>2</v>
      </c>
      <c r="G116" s="81">
        <v>1</v>
      </c>
      <c r="H116" s="81">
        <v>5</v>
      </c>
      <c r="I116" s="85"/>
      <c r="J116" s="50">
        <v>2</v>
      </c>
      <c r="K116" s="85"/>
      <c r="L116" s="50">
        <v>1</v>
      </c>
      <c r="M116" s="85"/>
      <c r="N116" s="50">
        <v>1</v>
      </c>
      <c r="O116" s="85"/>
      <c r="P116" s="81">
        <v>1</v>
      </c>
      <c r="Q116" s="4">
        <v>2</v>
      </c>
      <c r="R116" s="50"/>
      <c r="S116" s="86"/>
      <c r="T116" s="82"/>
    </row>
    <row r="117" spans="1:20" ht="12.75">
      <c r="A117" s="81">
        <v>86</v>
      </c>
      <c r="B117" s="120"/>
      <c r="C117" s="52" t="s">
        <v>268</v>
      </c>
      <c r="D117" s="50" t="s">
        <v>327</v>
      </c>
      <c r="E117" s="2" t="s">
        <v>297</v>
      </c>
      <c r="F117" s="81">
        <v>2</v>
      </c>
      <c r="G117" s="81">
        <v>1</v>
      </c>
      <c r="H117" s="81">
        <v>5</v>
      </c>
      <c r="I117" s="85"/>
      <c r="J117" s="50">
        <v>2</v>
      </c>
      <c r="K117" s="85"/>
      <c r="L117" s="50">
        <v>1</v>
      </c>
      <c r="M117" s="85"/>
      <c r="N117" s="50">
        <v>1</v>
      </c>
      <c r="O117" s="85"/>
      <c r="P117" s="81">
        <v>1</v>
      </c>
      <c r="Q117" s="4">
        <v>2</v>
      </c>
      <c r="R117" s="50"/>
      <c r="S117" s="86"/>
      <c r="T117" s="82"/>
    </row>
    <row r="118" spans="1:20" ht="12.75">
      <c r="A118" s="91"/>
      <c r="B118" s="91"/>
      <c r="C118" s="91"/>
      <c r="D118" s="91"/>
      <c r="E118" s="91"/>
      <c r="F118" s="91"/>
      <c r="G118" s="91"/>
      <c r="H118" s="91"/>
      <c r="I118" s="24"/>
      <c r="J118" s="21"/>
      <c r="K118" s="24"/>
      <c r="L118" s="21"/>
      <c r="M118" s="24"/>
      <c r="N118" s="21"/>
      <c r="O118" s="24"/>
      <c r="P118" s="91"/>
      <c r="Q118" s="2"/>
      <c r="R118" s="2"/>
      <c r="S118" s="89"/>
      <c r="T118" s="91"/>
    </row>
    <row r="119" spans="1:20" ht="12.75">
      <c r="A119" s="91"/>
      <c r="B119" s="91"/>
      <c r="C119" s="91"/>
      <c r="D119" s="91"/>
      <c r="E119" s="91"/>
      <c r="F119" s="91"/>
      <c r="G119" s="91"/>
      <c r="H119" s="91"/>
      <c r="I119" s="24"/>
      <c r="J119" s="21"/>
      <c r="K119" s="24"/>
      <c r="L119" s="21"/>
      <c r="M119" s="24"/>
      <c r="N119" s="21"/>
      <c r="O119" s="24"/>
      <c r="P119" s="94"/>
      <c r="Q119" s="21"/>
      <c r="R119" s="21"/>
      <c r="S119" s="89"/>
      <c r="T119" s="91"/>
    </row>
    <row r="120" spans="1:20" ht="12.75">
      <c r="A120" s="78"/>
      <c r="B120" s="78"/>
      <c r="C120" s="78"/>
      <c r="D120" s="78"/>
      <c r="E120" s="78"/>
      <c r="F120" s="78"/>
      <c r="G120" s="78"/>
      <c r="H120" s="78"/>
      <c r="I120" s="10"/>
      <c r="J120" s="10"/>
      <c r="K120" s="10"/>
      <c r="L120" s="10"/>
      <c r="M120" s="10"/>
      <c r="N120" s="10"/>
      <c r="O120" s="10"/>
      <c r="P120" s="78"/>
      <c r="Q120" s="10"/>
      <c r="R120" s="10"/>
      <c r="S120" s="78"/>
      <c r="T120" s="78"/>
    </row>
  </sheetData>
  <sheetProtection/>
  <mergeCells count="50">
    <mergeCell ref="S1:T1"/>
    <mergeCell ref="A2:B2"/>
    <mergeCell ref="S2:T2"/>
    <mergeCell ref="A3:B3"/>
    <mergeCell ref="S3:T3"/>
    <mergeCell ref="A4:B4"/>
    <mergeCell ref="S4:T4"/>
    <mergeCell ref="A5:T5"/>
    <mergeCell ref="A6:T6"/>
    <mergeCell ref="A7:A8"/>
    <mergeCell ref="B7:B8"/>
    <mergeCell ref="C7:C8"/>
    <mergeCell ref="D7:D8"/>
    <mergeCell ref="E7:E8"/>
    <mergeCell ref="F7:F8"/>
    <mergeCell ref="G7:G8"/>
    <mergeCell ref="H7:H8"/>
    <mergeCell ref="J7:P7"/>
    <mergeCell ref="Q7:Q8"/>
    <mergeCell ref="R7:S7"/>
    <mergeCell ref="T7:T8"/>
    <mergeCell ref="I8:J8"/>
    <mergeCell ref="K8:L8"/>
    <mergeCell ref="M8:N8"/>
    <mergeCell ref="O8:P8"/>
    <mergeCell ref="B10:B15"/>
    <mergeCell ref="B17:B23"/>
    <mergeCell ref="B25:B26"/>
    <mergeCell ref="B28:B31"/>
    <mergeCell ref="B33:B34"/>
    <mergeCell ref="B36:B37"/>
    <mergeCell ref="B39:B42"/>
    <mergeCell ref="B44:B47"/>
    <mergeCell ref="B49:B52"/>
    <mergeCell ref="B54:B57"/>
    <mergeCell ref="B59:B62"/>
    <mergeCell ref="B64:B67"/>
    <mergeCell ref="B69:B70"/>
    <mergeCell ref="B72:B75"/>
    <mergeCell ref="B77:B78"/>
    <mergeCell ref="B80:B82"/>
    <mergeCell ref="B84:B86"/>
    <mergeCell ref="B88:B90"/>
    <mergeCell ref="B115:B117"/>
    <mergeCell ref="B92:B93"/>
    <mergeCell ref="B95:B97"/>
    <mergeCell ref="B99:B101"/>
    <mergeCell ref="B103:B105"/>
    <mergeCell ref="B107:B109"/>
    <mergeCell ref="B111:B1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2021-12-06T09:58:19Z</cp:lastPrinted>
  <dcterms:created xsi:type="dcterms:W3CDTF">1996-10-08T23:32:33Z</dcterms:created>
  <dcterms:modified xsi:type="dcterms:W3CDTF">2021-12-09T07:17:14Z</dcterms:modified>
  <cp:category/>
  <cp:version/>
  <cp:contentType/>
  <cp:contentStatus/>
</cp:coreProperties>
</file>